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35" windowWidth="19440" windowHeight="7935" firstSheet="5" activeTab="7"/>
  </bookViews>
  <sheets>
    <sheet name=" Eletrica PDF 01" sheetId="1" r:id="rId1"/>
    <sheet name="Eletrica PDF 02" sheetId="3" r:id="rId2"/>
    <sheet name="Eletrica PDF 03" sheetId="4" r:id="rId3"/>
    <sheet name="Eletrica PDF 04" sheetId="7" r:id="rId4"/>
    <sheet name="Pontos Telefonia e dados 1" sheetId="2" r:id="rId5"/>
    <sheet name="Pontos Telefonia e dados 2" sheetId="8" r:id="rId6"/>
    <sheet name="Pontos telefonia e dados 3" sheetId="9" r:id="rId7"/>
    <sheet name="Pontos telefonia e dados 4" sheetId="10" r:id="rId8"/>
    <sheet name="Planilha3" sheetId="5" r:id="rId9"/>
    <sheet name="Planilha4" sheetId="6" r:id="rId10"/>
  </sheets>
  <definedNames>
    <definedName name="_xlnm.Print_Area" localSheetId="0">' Eletrica PDF 01'!$B$2:$R$22</definedName>
  </definedNames>
  <calcPr calcId="162913"/>
</workbook>
</file>

<file path=xl/calcChain.xml><?xml version="1.0" encoding="utf-8"?>
<calcChain xmlns="http://schemas.openxmlformats.org/spreadsheetml/2006/main">
  <c r="E19" i="10"/>
  <c r="E18"/>
  <c r="E17"/>
  <c r="E16"/>
  <c r="E14"/>
  <c r="E12"/>
  <c r="E11"/>
  <c r="E15" i="9"/>
  <c r="E14"/>
  <c r="E13"/>
  <c r="E12"/>
  <c r="E11"/>
  <c r="E10"/>
  <c r="X33" i="7"/>
  <c r="C32"/>
  <c r="C31"/>
  <c r="C30"/>
  <c r="C29"/>
  <c r="G24"/>
  <c r="X24" s="1"/>
  <c r="C24" s="1"/>
  <c r="L23"/>
  <c r="M23" s="1"/>
  <c r="X23" s="1"/>
  <c r="C23" s="1"/>
  <c r="G22"/>
  <c r="X22" s="1"/>
  <c r="C22" s="1"/>
  <c r="L21"/>
  <c r="M21" s="1"/>
  <c r="X21" s="1"/>
  <c r="C21" s="1"/>
  <c r="L20"/>
  <c r="M20" s="1"/>
  <c r="X20" s="1"/>
  <c r="C20" s="1"/>
  <c r="W19"/>
  <c r="X19" s="1"/>
  <c r="C19" s="1"/>
  <c r="G18"/>
  <c r="X18" s="1"/>
  <c r="C18" s="1"/>
  <c r="L17"/>
  <c r="M17" s="1"/>
  <c r="X17" s="1"/>
  <c r="C17" s="1"/>
  <c r="W16"/>
  <c r="X16" s="1"/>
  <c r="C16" s="1"/>
  <c r="G15"/>
  <c r="X15" s="1"/>
  <c r="C15" s="1"/>
  <c r="M14"/>
  <c r="X14" s="1"/>
  <c r="C14" s="1"/>
  <c r="L14"/>
  <c r="W13"/>
  <c r="X13" s="1"/>
  <c r="C13" s="1"/>
  <c r="G12"/>
  <c r="X12" s="1"/>
  <c r="C12" s="1"/>
  <c r="M11"/>
  <c r="X11" s="1"/>
  <c r="C11" s="1"/>
  <c r="L11"/>
  <c r="W10"/>
  <c r="X10" s="1"/>
  <c r="C10" s="1"/>
  <c r="G9"/>
  <c r="X9" s="1"/>
  <c r="C9" s="1"/>
  <c r="L8"/>
  <c r="M8" s="1"/>
  <c r="X8" s="1"/>
  <c r="C8" s="1"/>
  <c r="W7"/>
  <c r="X7" s="1"/>
  <c r="C7" s="1"/>
  <c r="W6"/>
  <c r="G6"/>
  <c r="X6" s="1"/>
  <c r="G31" i="4"/>
  <c r="X31" s="1"/>
  <c r="C31" s="1"/>
  <c r="L30"/>
  <c r="M30" s="1"/>
  <c r="X30" s="1"/>
  <c r="C30" s="1"/>
  <c r="L29"/>
  <c r="M29" s="1"/>
  <c r="X29" s="1"/>
  <c r="C29" s="1"/>
  <c r="P28"/>
  <c r="X28" s="1"/>
  <c r="C28" s="1"/>
  <c r="W27"/>
  <c r="X27" s="1"/>
  <c r="C27" s="1"/>
  <c r="G26"/>
  <c r="X26" s="1"/>
  <c r="C26" s="1"/>
  <c r="L25"/>
  <c r="M25" s="1"/>
  <c r="X25" s="1"/>
  <c r="C25" s="1"/>
  <c r="P24"/>
  <c r="X24" s="1"/>
  <c r="C24" s="1"/>
  <c r="G23"/>
  <c r="X23" s="1"/>
  <c r="C23" s="1"/>
  <c r="L22"/>
  <c r="M22" s="1"/>
  <c r="X22" s="1"/>
  <c r="C22" s="1"/>
  <c r="W21"/>
  <c r="X21" s="1"/>
  <c r="C21" s="1"/>
  <c r="L20"/>
  <c r="M20" s="1"/>
  <c r="X20" s="1"/>
  <c r="C20" s="1"/>
  <c r="L19"/>
  <c r="M19" s="1"/>
  <c r="X19" s="1"/>
  <c r="C19" s="1"/>
  <c r="W18"/>
  <c r="X18" s="1"/>
  <c r="C18" s="1"/>
  <c r="G17"/>
  <c r="X17" s="1"/>
  <c r="C17" s="1"/>
  <c r="L16"/>
  <c r="M16" s="1"/>
  <c r="X16" s="1"/>
  <c r="C16" s="1"/>
  <c r="W15"/>
  <c r="X15" s="1"/>
  <c r="C15" s="1"/>
  <c r="G14"/>
  <c r="X14" s="1"/>
  <c r="C14" s="1"/>
  <c r="L13"/>
  <c r="M13" s="1"/>
  <c r="X13" s="1"/>
  <c r="C13" s="1"/>
  <c r="W12"/>
  <c r="X12" s="1"/>
  <c r="C12" s="1"/>
  <c r="G11"/>
  <c r="X11" s="1"/>
  <c r="C11" s="1"/>
  <c r="L10"/>
  <c r="M10" s="1"/>
  <c r="X10" s="1"/>
  <c r="C10" s="1"/>
  <c r="G9"/>
  <c r="X9" s="1"/>
  <c r="C9" s="1"/>
  <c r="L8"/>
  <c r="M8" s="1"/>
  <c r="X8" s="1"/>
  <c r="C8" s="1"/>
  <c r="G7"/>
  <c r="X7" s="1"/>
  <c r="C7" s="1"/>
  <c r="L6"/>
  <c r="M6" s="1"/>
  <c r="X6" s="1"/>
  <c r="G31" i="3"/>
  <c r="X31" s="1"/>
  <c r="C31" s="1"/>
  <c r="L30"/>
  <c r="M30" s="1"/>
  <c r="X30" s="1"/>
  <c r="C30" s="1"/>
  <c r="L29"/>
  <c r="M29" s="1"/>
  <c r="X29" s="1"/>
  <c r="C29" s="1"/>
  <c r="W28"/>
  <c r="X28" s="1"/>
  <c r="C28" s="1"/>
  <c r="P27"/>
  <c r="G27"/>
  <c r="L26"/>
  <c r="M26" s="1"/>
  <c r="X26" s="1"/>
  <c r="C26" s="1"/>
  <c r="W25"/>
  <c r="X25" s="1"/>
  <c r="C25" s="1"/>
  <c r="G24"/>
  <c r="X24" s="1"/>
  <c r="C24" s="1"/>
  <c r="L23"/>
  <c r="M23" s="1"/>
  <c r="X23" s="1"/>
  <c r="C23" s="1"/>
  <c r="W22"/>
  <c r="X22" s="1"/>
  <c r="C22" s="1"/>
  <c r="G21"/>
  <c r="X21" s="1"/>
  <c r="C21" s="1"/>
  <c r="L20"/>
  <c r="M20" s="1"/>
  <c r="X20" s="1"/>
  <c r="C20" s="1"/>
  <c r="W19"/>
  <c r="X19" s="1"/>
  <c r="C19" s="1"/>
  <c r="G18"/>
  <c r="X18" s="1"/>
  <c r="C18" s="1"/>
  <c r="L17"/>
  <c r="M17" s="1"/>
  <c r="X17" s="1"/>
  <c r="C17" s="1"/>
  <c r="L16"/>
  <c r="M16" s="1"/>
  <c r="X16" s="1"/>
  <c r="C16" s="1"/>
  <c r="W15"/>
  <c r="X15" s="1"/>
  <c r="C15" s="1"/>
  <c r="G14"/>
  <c r="X14" s="1"/>
  <c r="C14" s="1"/>
  <c r="L13"/>
  <c r="M13" s="1"/>
  <c r="X13" s="1"/>
  <c r="C13" s="1"/>
  <c r="W12"/>
  <c r="X12" s="1"/>
  <c r="C12" s="1"/>
  <c r="L11"/>
  <c r="M11" s="1"/>
  <c r="X11" s="1"/>
  <c r="C11" s="1"/>
  <c r="W10"/>
  <c r="X10" s="1"/>
  <c r="C10" s="1"/>
  <c r="G9"/>
  <c r="X9" s="1"/>
  <c r="C9" s="1"/>
  <c r="L8"/>
  <c r="M8" s="1"/>
  <c r="X8" s="1"/>
  <c r="C8" s="1"/>
  <c r="W7"/>
  <c r="X7" s="1"/>
  <c r="C7" s="1"/>
  <c r="G6"/>
  <c r="X6" s="1"/>
  <c r="C6" s="1"/>
  <c r="C6" i="7" l="1"/>
  <c r="C25"/>
  <c r="X27" i="3"/>
  <c r="C27" s="1"/>
  <c r="C32" i="4"/>
  <c r="C6"/>
  <c r="C32" i="3"/>
  <c r="E19" i="2" l="1"/>
  <c r="E15"/>
  <c r="E13"/>
  <c r="X15" i="1" l="1"/>
  <c r="C15" s="1"/>
  <c r="W17"/>
  <c r="X17" s="1"/>
  <c r="C17" s="1"/>
  <c r="X21"/>
  <c r="C21" s="1"/>
  <c r="W14" l="1"/>
  <c r="X14" s="1"/>
  <c r="C14" s="1"/>
  <c r="W10"/>
  <c r="X10" s="1"/>
  <c r="C10" s="1"/>
  <c r="W8"/>
  <c r="X8" s="1"/>
  <c r="C8" s="1"/>
  <c r="W6"/>
  <c r="X6" s="1"/>
  <c r="C6" s="1"/>
  <c r="P18" l="1"/>
  <c r="L20" l="1"/>
  <c r="M20" s="1"/>
  <c r="X20" s="1"/>
  <c r="C20" s="1"/>
  <c r="L19"/>
  <c r="M19" s="1"/>
  <c r="L16"/>
  <c r="M16" s="1"/>
  <c r="X16" s="1"/>
  <c r="L12"/>
  <c r="M12" s="1"/>
  <c r="L11"/>
  <c r="M11" s="1"/>
  <c r="X11" s="1"/>
  <c r="L9"/>
  <c r="M9" s="1"/>
  <c r="X9" s="1"/>
  <c r="L7"/>
  <c r="M7" s="1"/>
  <c r="X7" s="1"/>
  <c r="X12" l="1"/>
  <c r="C12" s="1"/>
  <c r="X19"/>
  <c r="C19" s="1"/>
  <c r="C11"/>
  <c r="C16"/>
  <c r="C9"/>
  <c r="C7" l="1"/>
  <c r="G18" l="1"/>
  <c r="X18" s="1"/>
  <c r="G13"/>
  <c r="X13" s="1"/>
  <c r="C22" l="1"/>
  <c r="C13"/>
  <c r="C18" l="1"/>
</calcChain>
</file>

<file path=xl/sharedStrings.xml><?xml version="1.0" encoding="utf-8"?>
<sst xmlns="http://schemas.openxmlformats.org/spreadsheetml/2006/main" count="348" uniqueCount="126">
  <si>
    <t>Disjuntor</t>
  </si>
  <si>
    <t>Rede</t>
  </si>
  <si>
    <t>Tomadas</t>
  </si>
  <si>
    <t>Lâmpadas Fluorecentes</t>
  </si>
  <si>
    <t>Carga (KW)</t>
  </si>
  <si>
    <t>Carga total</t>
  </si>
  <si>
    <t>-</t>
  </si>
  <si>
    <t>Sala</t>
  </si>
  <si>
    <t>Sanitarios</t>
  </si>
  <si>
    <t>Redação-D-01</t>
  </si>
  <si>
    <t>Edição D-02</t>
  </si>
  <si>
    <t>Central Telef. D-04</t>
  </si>
  <si>
    <t>ADM - D-06</t>
  </si>
  <si>
    <t>Licitação D-07</t>
  </si>
  <si>
    <t>Finanças D-08</t>
  </si>
  <si>
    <t>Jurid. /Propos.  D-09</t>
  </si>
  <si>
    <t>Corredor D</t>
  </si>
  <si>
    <t>Estudio 2 - B-01</t>
  </si>
  <si>
    <t>Estudio 1 - B-02</t>
  </si>
  <si>
    <t>Central Tecnica B-03</t>
  </si>
  <si>
    <t>Copa  B-06</t>
  </si>
  <si>
    <t>Secretaria B-07</t>
  </si>
  <si>
    <t>Corredor B</t>
  </si>
  <si>
    <t>Ar Condicinado</t>
  </si>
  <si>
    <t>CPD D-03</t>
  </si>
  <si>
    <t xml:space="preserve">TOTAL  </t>
  </si>
  <si>
    <t>Sanitario A-01</t>
  </si>
  <si>
    <t>Lavanderia A-02</t>
  </si>
  <si>
    <t>Almoxarifado TV A-3</t>
  </si>
  <si>
    <t>Transportes A-04</t>
  </si>
  <si>
    <t>Almoxarifado TV A-5</t>
  </si>
  <si>
    <t>Central Copias A-6</t>
  </si>
  <si>
    <t>Sanitarios A-7 A-8</t>
  </si>
  <si>
    <t>Arquivo Morto A-09</t>
  </si>
  <si>
    <t>Vestiarios A-10 A-11</t>
  </si>
  <si>
    <t>Corredor A</t>
  </si>
  <si>
    <t>Almox. Limpeza-Manut-Refeitorio</t>
  </si>
  <si>
    <t>Escola Legisl. C-01</t>
  </si>
  <si>
    <t>Arquivo  C-02</t>
  </si>
  <si>
    <t>DP/RH C-03 C-04</t>
  </si>
  <si>
    <t>Almoxarifado C-05</t>
  </si>
  <si>
    <t>Compras e Man. C-06</t>
  </si>
  <si>
    <t>Sanitarios C-07 C-08</t>
  </si>
  <si>
    <t>Corredor C</t>
  </si>
  <si>
    <t>Sanitários B-04  B-05</t>
  </si>
  <si>
    <t>Sanitarios D-05</t>
  </si>
  <si>
    <t>carga total geral (KVA)</t>
  </si>
  <si>
    <t>Carga (KVA)</t>
  </si>
  <si>
    <t>Carga Total (KW)</t>
  </si>
  <si>
    <t>Carga Total (KVA)</t>
  </si>
  <si>
    <t>Carga total (KVA)</t>
  </si>
  <si>
    <t>Carga (KVA</t>
  </si>
  <si>
    <t>RELAÇÃO DE TELEFONE E DADOS</t>
  </si>
  <si>
    <t>CORREDOR B</t>
  </si>
  <si>
    <t>CORREDOR D</t>
  </si>
  <si>
    <t>CORREDOR A</t>
  </si>
  <si>
    <t>CORREDOR C</t>
  </si>
  <si>
    <t>Impressoras</t>
  </si>
  <si>
    <t>Corredor C e Hall de Entrada</t>
  </si>
  <si>
    <t xml:space="preserve">Escola Legislislativa  </t>
  </si>
  <si>
    <t>RELAÇÃO DE CARGA INSTALADA  -  PDF 02</t>
  </si>
  <si>
    <t>RELAÇÃO DE CARGA INSTALADA  -  PDF 01</t>
  </si>
  <si>
    <t>Qde</t>
  </si>
  <si>
    <t>chuveiro /Forno/gelad.</t>
  </si>
  <si>
    <t>RELAÇÃO DE CARGA INSTALADA  -  PDF 03</t>
  </si>
  <si>
    <t>RELAÇÃO DE CARGA INSTALADA  -  PDF 04</t>
  </si>
  <si>
    <t>Tomadas 220 V</t>
  </si>
  <si>
    <t>Carga Final</t>
  </si>
  <si>
    <t>CPD  D-03</t>
  </si>
  <si>
    <t>Sanitarios A-07 A-08</t>
  </si>
  <si>
    <t>rack parede</t>
  </si>
  <si>
    <t>Switch Sala</t>
  </si>
  <si>
    <t>Total Cabo 6A</t>
  </si>
  <si>
    <t>Total cabo 5E</t>
  </si>
  <si>
    <t>Rack Principal</t>
  </si>
  <si>
    <t>Backbone Rack Principal</t>
  </si>
  <si>
    <t>nº de Pontos</t>
  </si>
  <si>
    <t xml:space="preserve">DP C-03 </t>
  </si>
  <si>
    <t>RH  C-04</t>
  </si>
  <si>
    <t>Total Geral Cabo 6A</t>
  </si>
  <si>
    <t>Total Geral cabo 5E</t>
  </si>
  <si>
    <t>Pontos Telefone  (mts + 10% )</t>
  </si>
  <si>
    <t xml:space="preserve">Pontos de Rede (mts + 10%) </t>
  </si>
  <si>
    <t>Painel (corredor)</t>
  </si>
  <si>
    <t>Central PABX</t>
  </si>
  <si>
    <t>Rack PABX</t>
  </si>
  <si>
    <t>nº de Cabos</t>
  </si>
  <si>
    <t>Cabos de telefonia 20 pares</t>
  </si>
  <si>
    <t>Cabos de telefonia 2 pares</t>
  </si>
  <si>
    <t>RESUMO DA CARGA INSTALADA</t>
  </si>
  <si>
    <t>(I) A</t>
  </si>
  <si>
    <t>PDF  01</t>
  </si>
  <si>
    <t>PDF 02</t>
  </si>
  <si>
    <t>PDF 03</t>
  </si>
  <si>
    <t>PDF 04</t>
  </si>
  <si>
    <t xml:space="preserve">CARGA TOTAL </t>
  </si>
  <si>
    <t xml:space="preserve">CARGA </t>
  </si>
  <si>
    <t>Painel corredor (mts)</t>
  </si>
  <si>
    <t>Pto Trabalho (mts)</t>
  </si>
  <si>
    <t>rack parede (mts)</t>
  </si>
  <si>
    <t>Switch Sala (mts)</t>
  </si>
  <si>
    <t>1016 Mts</t>
  </si>
  <si>
    <t>248 Mts</t>
  </si>
  <si>
    <t>494 Mts</t>
  </si>
  <si>
    <t>623 Mts</t>
  </si>
  <si>
    <t>35 Mts</t>
  </si>
  <si>
    <t>122 Mts</t>
  </si>
  <si>
    <t>60 Mts</t>
  </si>
  <si>
    <t>32 Mts</t>
  </si>
  <si>
    <t>104 Mts</t>
  </si>
  <si>
    <t>26 Mts</t>
  </si>
  <si>
    <t>492 Mts</t>
  </si>
  <si>
    <t>49 Mts</t>
  </si>
  <si>
    <t>213 Mts</t>
  </si>
  <si>
    <t>358 Mts</t>
  </si>
  <si>
    <t>40 Mts</t>
  </si>
  <si>
    <t>143 Mts</t>
  </si>
  <si>
    <t>75 Mts</t>
  </si>
  <si>
    <t>85 Mts</t>
  </si>
  <si>
    <t>34 Mts</t>
  </si>
  <si>
    <t>259 Mts</t>
  </si>
  <si>
    <t>64 Mts</t>
  </si>
  <si>
    <t>164 Mts</t>
  </si>
  <si>
    <t>101 Mts</t>
  </si>
  <si>
    <t>Cabos de telefonia 50 pares</t>
  </si>
  <si>
    <t>CÂMARA MUNICIPAL DE JACAREÍ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</si>
</sst>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1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1"/>
      <color theme="1"/>
      <name val="Calibri"/>
      <family val="2"/>
    </font>
    <font>
      <sz val="14"/>
      <color indexed="8"/>
      <name val="Calibri"/>
      <family val="2"/>
    </font>
    <font>
      <b/>
      <sz val="10"/>
      <color theme="1"/>
      <name val="Calibri"/>
      <family val="2"/>
    </font>
    <font>
      <sz val="10"/>
      <color indexed="8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/>
    <xf numFmtId="0" fontId="5" fillId="0" borderId="2" xfId="0" applyFont="1" applyFill="1" applyBorder="1" applyAlignment="1">
      <alignment horizontal="center" vertical="center"/>
    </xf>
    <xf numFmtId="0" fontId="0" fillId="0" borderId="2" xfId="0" applyBorder="1"/>
    <xf numFmtId="0" fontId="7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3" xfId="0" applyFont="1" applyBorder="1"/>
    <xf numFmtId="0" fontId="9" fillId="0" borderId="2" xfId="0" applyFont="1" applyBorder="1"/>
    <xf numFmtId="0" fontId="9" fillId="0" borderId="14" xfId="0" applyFont="1" applyBorder="1"/>
    <xf numFmtId="2" fontId="9" fillId="0" borderId="14" xfId="0" applyNumberFormat="1" applyFont="1" applyFill="1" applyBorder="1" applyAlignment="1">
      <alignment horizontal="center" vertical="center"/>
    </xf>
    <xf numFmtId="164" fontId="9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3" xfId="0" applyFont="1" applyBorder="1"/>
    <xf numFmtId="0" fontId="0" fillId="0" borderId="2" xfId="0" applyFont="1" applyBorder="1"/>
    <xf numFmtId="0" fontId="0" fillId="0" borderId="14" xfId="0" applyFont="1" applyBorder="1"/>
    <xf numFmtId="2" fontId="0" fillId="0" borderId="14" xfId="0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2" fontId="0" fillId="0" borderId="24" xfId="0" applyNumberFormat="1" applyFont="1" applyFill="1" applyBorder="1" applyAlignment="1">
      <alignment horizontal="center" vertical="center"/>
    </xf>
    <xf numFmtId="0" fontId="0" fillId="0" borderId="23" xfId="0" applyFont="1" applyBorder="1"/>
    <xf numFmtId="0" fontId="0" fillId="0" borderId="8" xfId="0" applyFont="1" applyBorder="1"/>
    <xf numFmtId="0" fontId="0" fillId="0" borderId="24" xfId="0" applyFont="1" applyBorder="1"/>
    <xf numFmtId="164" fontId="0" fillId="0" borderId="14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2" fontId="0" fillId="0" borderId="25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4" fillId="0" borderId="26" xfId="0" applyFont="1" applyBorder="1"/>
    <xf numFmtId="0" fontId="4" fillId="0" borderId="27" xfId="0" applyFont="1" applyBorder="1"/>
    <xf numFmtId="0" fontId="4" fillId="0" borderId="28" xfId="0" applyFont="1" applyBorder="1"/>
    <xf numFmtId="0" fontId="4" fillId="0" borderId="1" xfId="0" applyFont="1" applyBorder="1"/>
    <xf numFmtId="0" fontId="4" fillId="0" borderId="0" xfId="0" applyFont="1" applyBorder="1"/>
    <xf numFmtId="0" fontId="4" fillId="0" borderId="21" xfId="0" applyFont="1" applyBorder="1"/>
    <xf numFmtId="0" fontId="0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6" xfId="0" applyFont="1" applyBorder="1"/>
    <xf numFmtId="0" fontId="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9" fillId="0" borderId="6" xfId="0" applyFont="1" applyBorder="1"/>
    <xf numFmtId="0" fontId="9" fillId="0" borderId="6" xfId="0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0" fillId="0" borderId="21" xfId="0" applyBorder="1"/>
    <xf numFmtId="0" fontId="4" fillId="0" borderId="30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18" xfId="0" applyFont="1" applyFill="1" applyBorder="1" applyAlignment="1">
      <alignment horizontal="center" vertical="center"/>
    </xf>
    <xf numFmtId="0" fontId="0" fillId="0" borderId="8" xfId="0" applyBorder="1"/>
    <xf numFmtId="0" fontId="0" fillId="0" borderId="23" xfId="0" applyBorder="1"/>
    <xf numFmtId="0" fontId="0" fillId="0" borderId="24" xfId="0" applyBorder="1"/>
    <xf numFmtId="0" fontId="0" fillId="0" borderId="23" xfId="0" applyFont="1" applyFill="1" applyBorder="1" applyAlignment="1">
      <alignment vertical="center"/>
    </xf>
    <xf numFmtId="0" fontId="0" fillId="0" borderId="13" xfId="0" applyFont="1" applyFill="1" applyBorder="1" applyAlignment="1">
      <alignment vertical="distributed"/>
    </xf>
    <xf numFmtId="164" fontId="0" fillId="0" borderId="6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7" xfId="0" applyFont="1" applyBorder="1"/>
    <xf numFmtId="0" fontId="0" fillId="0" borderId="34" xfId="0" applyBorder="1"/>
    <xf numFmtId="2" fontId="9" fillId="0" borderId="20" xfId="0" applyNumberFormat="1" applyFont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 vertical="center"/>
    </xf>
    <xf numFmtId="0" fontId="9" fillId="0" borderId="23" xfId="0" applyFont="1" applyFill="1" applyBorder="1" applyAlignment="1">
      <alignment vertical="center"/>
    </xf>
    <xf numFmtId="0" fontId="9" fillId="0" borderId="32" xfId="0" applyFont="1" applyFill="1" applyBorder="1" applyAlignment="1">
      <alignment vertical="center"/>
    </xf>
    <xf numFmtId="0" fontId="9" fillId="0" borderId="31" xfId="0" applyFont="1" applyFill="1" applyBorder="1" applyAlignment="1">
      <alignment vertical="center"/>
    </xf>
    <xf numFmtId="0" fontId="9" fillId="0" borderId="23" xfId="0" applyFont="1" applyFill="1" applyBorder="1" applyAlignment="1">
      <alignment vertical="distributed"/>
    </xf>
    <xf numFmtId="0" fontId="9" fillId="0" borderId="32" xfId="0" applyFont="1" applyFill="1" applyBorder="1" applyAlignment="1">
      <alignment vertical="distributed"/>
    </xf>
    <xf numFmtId="0" fontId="9" fillId="0" borderId="31" xfId="0" applyFont="1" applyFill="1" applyBorder="1" applyAlignment="1">
      <alignment vertical="distributed"/>
    </xf>
    <xf numFmtId="0" fontId="0" fillId="0" borderId="13" xfId="0" applyFont="1" applyFill="1" applyBorder="1" applyAlignment="1">
      <alignment horizontal="center" vertical="distributed"/>
    </xf>
    <xf numFmtId="0" fontId="0" fillId="0" borderId="23" xfId="0" applyFont="1" applyFill="1" applyBorder="1" applyAlignment="1">
      <alignment vertical="distributed"/>
    </xf>
    <xf numFmtId="0" fontId="0" fillId="0" borderId="32" xfId="0" applyFont="1" applyFill="1" applyBorder="1" applyAlignment="1">
      <alignment vertical="distributed"/>
    </xf>
    <xf numFmtId="0" fontId="0" fillId="0" borderId="13" xfId="0" applyFont="1" applyFill="1" applyBorder="1"/>
    <xf numFmtId="0" fontId="0" fillId="0" borderId="2" xfId="0" applyFont="1" applyFill="1" applyBorder="1"/>
    <xf numFmtId="0" fontId="0" fillId="0" borderId="14" xfId="0" applyFont="1" applyFill="1" applyBorder="1"/>
    <xf numFmtId="0" fontId="4" fillId="0" borderId="26" xfId="0" applyFont="1" applyFill="1" applyBorder="1"/>
    <xf numFmtId="0" fontId="4" fillId="0" borderId="27" xfId="0" applyFont="1" applyFill="1" applyBorder="1"/>
    <xf numFmtId="0" fontId="4" fillId="0" borderId="28" xfId="0" applyFont="1" applyFill="1" applyBorder="1"/>
    <xf numFmtId="0" fontId="0" fillId="0" borderId="36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36" xfId="0" applyFont="1" applyBorder="1"/>
    <xf numFmtId="0" fontId="4" fillId="0" borderId="36" xfId="0" applyFont="1" applyBorder="1"/>
    <xf numFmtId="0" fontId="0" fillId="0" borderId="29" xfId="0" applyFont="1" applyBorder="1"/>
    <xf numFmtId="0" fontId="4" fillId="0" borderId="29" xfId="0" applyFont="1" applyBorder="1"/>
    <xf numFmtId="165" fontId="0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/>
    <xf numFmtId="0" fontId="0" fillId="0" borderId="14" xfId="0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0" xfId="0" applyFont="1" applyBorder="1"/>
    <xf numFmtId="0" fontId="7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4" fillId="0" borderId="23" xfId="0" applyFont="1" applyBorder="1"/>
    <xf numFmtId="0" fontId="4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0" fontId="7" fillId="0" borderId="8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4" fillId="0" borderId="40" xfId="0" applyFont="1" applyBorder="1"/>
    <xf numFmtId="0" fontId="4" fillId="0" borderId="41" xfId="0" applyFont="1" applyBorder="1" applyAlignment="1">
      <alignment horizontal="center"/>
    </xf>
    <xf numFmtId="0" fontId="4" fillId="0" borderId="41" xfId="0" applyFont="1" applyBorder="1"/>
    <xf numFmtId="0" fontId="4" fillId="0" borderId="42" xfId="0" applyFont="1" applyBorder="1"/>
    <xf numFmtId="1" fontId="4" fillId="0" borderId="14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4" fillId="0" borderId="40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0" fillId="0" borderId="6" xfId="0" applyBorder="1"/>
    <xf numFmtId="0" fontId="4" fillId="0" borderId="30" xfId="0" applyFont="1" applyBorder="1" applyAlignment="1">
      <alignment horizontal="center"/>
    </xf>
    <xf numFmtId="0" fontId="0" fillId="0" borderId="2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0" borderId="37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distributed"/>
    </xf>
    <xf numFmtId="0" fontId="4" fillId="0" borderId="2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/>
    </xf>
    <xf numFmtId="2" fontId="0" fillId="0" borderId="47" xfId="0" applyNumberFormat="1" applyFont="1" applyFill="1" applyBorder="1" applyAlignment="1">
      <alignment horizontal="center" vertical="center"/>
    </xf>
    <xf numFmtId="2" fontId="9" fillId="0" borderId="48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2" fontId="9" fillId="0" borderId="46" xfId="0" applyNumberFormat="1" applyFont="1" applyBorder="1" applyAlignment="1">
      <alignment horizontal="center" vertical="center"/>
    </xf>
    <xf numFmtId="2" fontId="0" fillId="0" borderId="46" xfId="0" applyNumberFormat="1" applyBorder="1" applyAlignment="1">
      <alignment horizontal="center"/>
    </xf>
    <xf numFmtId="2" fontId="0" fillId="0" borderId="22" xfId="0" applyNumberFormat="1" applyFont="1" applyBorder="1" applyAlignment="1">
      <alignment horizontal="center" vertical="center"/>
    </xf>
    <xf numFmtId="2" fontId="0" fillId="0" borderId="46" xfId="0" applyNumberFormat="1" applyFont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4" fillId="0" borderId="49" xfId="0" applyFont="1" applyBorder="1"/>
    <xf numFmtId="164" fontId="0" fillId="0" borderId="50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7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4" fillId="0" borderId="34" xfId="0" applyFont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distributed"/>
    </xf>
    <xf numFmtId="0" fontId="4" fillId="0" borderId="20" xfId="0" applyFont="1" applyBorder="1"/>
    <xf numFmtId="0" fontId="4" fillId="0" borderId="46" xfId="0" applyFont="1" applyBorder="1"/>
    <xf numFmtId="0" fontId="7" fillId="0" borderId="6" xfId="0" applyFont="1" applyFill="1" applyBorder="1" applyAlignment="1">
      <alignment vertical="center"/>
    </xf>
    <xf numFmtId="0" fontId="4" fillId="0" borderId="46" xfId="0" applyFont="1" applyFill="1" applyBorder="1" applyAlignment="1">
      <alignment horizontal="center" vertical="distributed"/>
    </xf>
    <xf numFmtId="0" fontId="7" fillId="0" borderId="2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47" xfId="0" applyFont="1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49" fontId="0" fillId="0" borderId="10" xfId="0" applyNumberFormat="1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 vertical="distributed"/>
    </xf>
    <xf numFmtId="0" fontId="0" fillId="0" borderId="31" xfId="0" applyFont="1" applyFill="1" applyBorder="1" applyAlignment="1">
      <alignment horizontal="center" vertical="distributed"/>
    </xf>
    <xf numFmtId="0" fontId="0" fillId="0" borderId="32" xfId="0" applyFont="1" applyFill="1" applyBorder="1" applyAlignment="1">
      <alignment horizontal="center" vertical="distributed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49" fontId="4" fillId="0" borderId="54" xfId="0" applyNumberFormat="1" applyFont="1" applyFill="1" applyBorder="1" applyAlignment="1">
      <alignment horizontal="center" vertical="center" wrapText="1"/>
    </xf>
    <xf numFmtId="49" fontId="4" fillId="0" borderId="32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5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22"/>
  <sheetViews>
    <sheetView zoomScaleNormal="100" workbookViewId="0">
      <selection activeCell="B2" sqref="B2:X2"/>
    </sheetView>
  </sheetViews>
  <sheetFormatPr defaultRowHeight="15"/>
  <cols>
    <col min="1" max="1" width="1" customWidth="1"/>
    <col min="2" max="2" width="21" style="1" customWidth="1"/>
    <col min="3" max="3" width="9.42578125" customWidth="1"/>
    <col min="4" max="4" width="6.140625" customWidth="1"/>
    <col min="5" max="5" width="5.42578125" customWidth="1"/>
    <col min="6" max="7" width="5" customWidth="1"/>
    <col min="8" max="8" width="6" customWidth="1"/>
    <col min="9" max="9" width="6.5703125" customWidth="1"/>
    <col min="10" max="10" width="5.140625" customWidth="1"/>
    <col min="11" max="11" width="5.28515625" customWidth="1"/>
    <col min="12" max="12" width="8.42578125" bestFit="1" customWidth="1"/>
    <col min="13" max="13" width="8.42578125" customWidth="1"/>
    <col min="14" max="14" width="4.85546875" customWidth="1"/>
    <col min="15" max="15" width="8.28515625" bestFit="1" customWidth="1"/>
    <col min="16" max="16" width="5.7109375" customWidth="1"/>
    <col min="17" max="18" width="5.5703125" customWidth="1"/>
    <col min="19" max="19" width="5.7109375" customWidth="1"/>
    <col min="20" max="20" width="5.140625" customWidth="1"/>
    <col min="21" max="21" width="6.5703125" customWidth="1"/>
    <col min="22" max="22" width="5.85546875" customWidth="1"/>
  </cols>
  <sheetData>
    <row r="1" spans="2:24" ht="15.75" thickBot="1"/>
    <row r="2" spans="2:24" ht="18.75" customHeight="1" thickBot="1">
      <c r="B2" s="224" t="s">
        <v>125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6"/>
    </row>
    <row r="3" spans="2:24" ht="18.75" customHeight="1" thickBot="1">
      <c r="B3" s="233" t="s">
        <v>7</v>
      </c>
      <c r="C3" s="235" t="s">
        <v>0</v>
      </c>
      <c r="D3" s="237" t="s">
        <v>1</v>
      </c>
      <c r="E3" s="221" t="s">
        <v>61</v>
      </c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3"/>
    </row>
    <row r="4" spans="2:24" ht="18.75" customHeight="1">
      <c r="B4" s="234"/>
      <c r="C4" s="236"/>
      <c r="D4" s="238"/>
      <c r="E4" s="212" t="s">
        <v>2</v>
      </c>
      <c r="F4" s="213"/>
      <c r="G4" s="214"/>
      <c r="H4" s="230" t="s">
        <v>3</v>
      </c>
      <c r="I4" s="231"/>
      <c r="J4" s="231"/>
      <c r="K4" s="231"/>
      <c r="L4" s="231"/>
      <c r="M4" s="232"/>
      <c r="N4" s="212" t="s">
        <v>63</v>
      </c>
      <c r="O4" s="213"/>
      <c r="P4" s="214"/>
      <c r="Q4" s="212" t="s">
        <v>57</v>
      </c>
      <c r="R4" s="215"/>
      <c r="S4" s="230" t="s">
        <v>23</v>
      </c>
      <c r="T4" s="231"/>
      <c r="U4" s="231"/>
      <c r="V4" s="231"/>
      <c r="W4" s="232"/>
      <c r="X4" s="216" t="s">
        <v>46</v>
      </c>
    </row>
    <row r="5" spans="2:24" ht="18.75" customHeight="1">
      <c r="B5" s="234"/>
      <c r="C5" s="236"/>
      <c r="D5" s="238"/>
      <c r="E5" s="8" t="s">
        <v>62</v>
      </c>
      <c r="F5" s="7" t="s">
        <v>47</v>
      </c>
      <c r="G5" s="9" t="s">
        <v>5</v>
      </c>
      <c r="H5" s="8" t="s">
        <v>62</v>
      </c>
      <c r="I5" s="7" t="s">
        <v>4</v>
      </c>
      <c r="J5" s="8" t="s">
        <v>62</v>
      </c>
      <c r="K5" s="7" t="s">
        <v>4</v>
      </c>
      <c r="L5" s="7" t="s">
        <v>48</v>
      </c>
      <c r="M5" s="9" t="s">
        <v>49</v>
      </c>
      <c r="N5" s="8" t="s">
        <v>62</v>
      </c>
      <c r="O5" s="7" t="s">
        <v>51</v>
      </c>
      <c r="P5" s="9" t="s">
        <v>5</v>
      </c>
      <c r="Q5" s="8" t="s">
        <v>62</v>
      </c>
      <c r="R5" s="54" t="s">
        <v>47</v>
      </c>
      <c r="S5" s="8" t="s">
        <v>62</v>
      </c>
      <c r="T5" s="7" t="s">
        <v>47</v>
      </c>
      <c r="U5" s="8" t="s">
        <v>62</v>
      </c>
      <c r="V5" s="7" t="s">
        <v>47</v>
      </c>
      <c r="W5" s="9" t="s">
        <v>50</v>
      </c>
      <c r="X5" s="217"/>
    </row>
    <row r="6" spans="2:24" s="2" customFormat="1" ht="15.75">
      <c r="B6" s="227" t="s">
        <v>17</v>
      </c>
      <c r="C6" s="39">
        <f>(X6*1000)/220</f>
        <v>6.3636363636363633</v>
      </c>
      <c r="D6" s="22">
        <v>220</v>
      </c>
      <c r="E6" s="23"/>
      <c r="F6" s="24"/>
      <c r="G6" s="25"/>
      <c r="H6" s="89"/>
      <c r="I6" s="90"/>
      <c r="J6" s="90"/>
      <c r="K6" s="90"/>
      <c r="L6" s="90"/>
      <c r="M6" s="91"/>
      <c r="N6" s="26"/>
      <c r="O6" s="27"/>
      <c r="P6" s="28"/>
      <c r="Q6" s="26"/>
      <c r="R6" s="52"/>
      <c r="S6" s="95">
        <v>2</v>
      </c>
      <c r="T6" s="24">
        <v>0.7</v>
      </c>
      <c r="U6" s="27"/>
      <c r="V6" s="27"/>
      <c r="W6" s="96">
        <f>(S6*T6)+(U6*V6)</f>
        <v>1.4</v>
      </c>
      <c r="X6" s="79">
        <f>W6</f>
        <v>1.4</v>
      </c>
    </row>
    <row r="7" spans="2:24" s="2" customFormat="1" ht="15.75">
      <c r="B7" s="229"/>
      <c r="C7" s="39">
        <f t="shared" ref="C7:C19" si="0">(X7*1000)/D7</f>
        <v>10.578512396694213</v>
      </c>
      <c r="D7" s="22">
        <v>220</v>
      </c>
      <c r="E7" s="23"/>
      <c r="F7" s="24"/>
      <c r="G7" s="25"/>
      <c r="H7" s="23">
        <v>32</v>
      </c>
      <c r="I7" s="24">
        <v>0.04</v>
      </c>
      <c r="J7" s="24"/>
      <c r="K7" s="24"/>
      <c r="L7" s="24">
        <f>(H7*I7)+(J7*K7)</f>
        <v>1.28</v>
      </c>
      <c r="M7" s="29">
        <f>L7/0.55</f>
        <v>2.3272727272727272</v>
      </c>
      <c r="N7" s="23"/>
      <c r="O7" s="24"/>
      <c r="P7" s="25"/>
      <c r="Q7" s="23"/>
      <c r="R7" s="53"/>
      <c r="S7" s="46"/>
      <c r="T7" s="3"/>
      <c r="U7" s="3"/>
      <c r="V7" s="3"/>
      <c r="W7" s="48"/>
      <c r="X7" s="79">
        <f>SUM(M7)</f>
        <v>2.3272727272727272</v>
      </c>
    </row>
    <row r="8" spans="2:24" s="2" customFormat="1" ht="15.75">
      <c r="B8" s="227" t="s">
        <v>18</v>
      </c>
      <c r="C8" s="39">
        <f>(X8*1000)/220</f>
        <v>3.1818181818181817</v>
      </c>
      <c r="D8" s="22">
        <v>220</v>
      </c>
      <c r="E8" s="23"/>
      <c r="F8" s="24"/>
      <c r="G8" s="25"/>
      <c r="H8" s="89"/>
      <c r="I8" s="90"/>
      <c r="J8" s="90"/>
      <c r="K8" s="90"/>
      <c r="L8" s="90"/>
      <c r="M8" s="91"/>
      <c r="N8" s="26"/>
      <c r="O8" s="27"/>
      <c r="P8" s="28"/>
      <c r="Q8" s="26"/>
      <c r="R8" s="52"/>
      <c r="S8" s="95">
        <v>1</v>
      </c>
      <c r="T8" s="24">
        <v>0.7</v>
      </c>
      <c r="U8" s="27"/>
      <c r="V8" s="27"/>
      <c r="W8" s="96">
        <f>(S8*T8)+(U8*V8)</f>
        <v>0.7</v>
      </c>
      <c r="X8" s="79">
        <f>W8</f>
        <v>0.7</v>
      </c>
    </row>
    <row r="9" spans="2:24" s="2" customFormat="1" ht="15.75">
      <c r="B9" s="229"/>
      <c r="C9" s="39">
        <f t="shared" si="0"/>
        <v>2.6446280991735533</v>
      </c>
      <c r="D9" s="22">
        <v>220</v>
      </c>
      <c r="E9" s="23"/>
      <c r="F9" s="24"/>
      <c r="G9" s="25"/>
      <c r="H9" s="23">
        <v>8</v>
      </c>
      <c r="I9" s="24">
        <v>0.04</v>
      </c>
      <c r="J9" s="24"/>
      <c r="K9" s="24"/>
      <c r="L9" s="24">
        <f>(H9*I9)+(J9*K9)</f>
        <v>0.32</v>
      </c>
      <c r="M9" s="29">
        <f>L9/0.55</f>
        <v>0.58181818181818179</v>
      </c>
      <c r="N9" s="23"/>
      <c r="O9" s="24"/>
      <c r="P9" s="25"/>
      <c r="Q9" s="23"/>
      <c r="R9" s="53"/>
      <c r="S9" s="46"/>
      <c r="T9" s="3"/>
      <c r="U9" s="3"/>
      <c r="V9" s="3"/>
      <c r="W9" s="48"/>
      <c r="X9" s="79">
        <f>SUM(M9)</f>
        <v>0.58181818181818179</v>
      </c>
    </row>
    <row r="10" spans="2:24" s="2" customFormat="1" ht="15.75">
      <c r="B10" s="227" t="s">
        <v>19</v>
      </c>
      <c r="C10" s="39">
        <f>(X10*1000)/220</f>
        <v>17.272727272727273</v>
      </c>
      <c r="D10" s="22">
        <v>220</v>
      </c>
      <c r="E10" s="23"/>
      <c r="F10" s="24"/>
      <c r="G10" s="25"/>
      <c r="H10" s="89"/>
      <c r="I10" s="90"/>
      <c r="J10" s="90"/>
      <c r="K10" s="90"/>
      <c r="L10" s="90"/>
      <c r="M10" s="91"/>
      <c r="N10" s="26"/>
      <c r="O10" s="27"/>
      <c r="P10" s="28"/>
      <c r="Q10" s="26"/>
      <c r="R10" s="52"/>
      <c r="S10" s="95">
        <v>2</v>
      </c>
      <c r="T10" s="24">
        <v>1.9</v>
      </c>
      <c r="U10" s="27"/>
      <c r="V10" s="27"/>
      <c r="W10" s="96">
        <f>(S10*T10)+(U10*V10)</f>
        <v>3.8</v>
      </c>
      <c r="X10" s="79">
        <f>W10</f>
        <v>3.8</v>
      </c>
    </row>
    <row r="11" spans="2:24" s="2" customFormat="1" ht="15.75">
      <c r="B11" s="229"/>
      <c r="C11" s="39">
        <f t="shared" si="0"/>
        <v>2.6446280991735533</v>
      </c>
      <c r="D11" s="22">
        <v>220</v>
      </c>
      <c r="E11" s="23"/>
      <c r="F11" s="24"/>
      <c r="G11" s="25"/>
      <c r="H11" s="23">
        <v>8</v>
      </c>
      <c r="I11" s="24">
        <v>0.04</v>
      </c>
      <c r="J11" s="24"/>
      <c r="K11" s="24"/>
      <c r="L11" s="24">
        <f>(H11*I11)+(J11*K11)</f>
        <v>0.32</v>
      </c>
      <c r="M11" s="29">
        <f>L11/0.55</f>
        <v>0.58181818181818179</v>
      </c>
      <c r="N11" s="23"/>
      <c r="O11" s="24"/>
      <c r="P11" s="25"/>
      <c r="Q11" s="23"/>
      <c r="R11" s="53"/>
      <c r="S11" s="46"/>
      <c r="T11" s="3"/>
      <c r="U11" s="3"/>
      <c r="V11" s="3"/>
      <c r="W11" s="48"/>
      <c r="X11" s="79">
        <f>SUM(M11)</f>
        <v>0.58181818181818179</v>
      </c>
    </row>
    <row r="12" spans="2:24" s="2" customFormat="1" ht="15.75">
      <c r="B12" s="68" t="s">
        <v>44</v>
      </c>
      <c r="C12" s="39">
        <f t="shared" si="0"/>
        <v>1.3223140495867767</v>
      </c>
      <c r="D12" s="22">
        <v>220</v>
      </c>
      <c r="E12" s="23"/>
      <c r="F12" s="24"/>
      <c r="G12" s="25"/>
      <c r="H12" s="23">
        <v>8</v>
      </c>
      <c r="I12" s="24">
        <v>0.02</v>
      </c>
      <c r="J12" s="24"/>
      <c r="K12" s="24"/>
      <c r="L12" s="24">
        <f>(H12*I12)+(J12*K12)</f>
        <v>0.16</v>
      </c>
      <c r="M12" s="29">
        <f>L12/0.55</f>
        <v>0.29090909090909089</v>
      </c>
      <c r="N12" s="23"/>
      <c r="O12" s="24"/>
      <c r="P12" s="25"/>
      <c r="Q12" s="23"/>
      <c r="R12" s="53"/>
      <c r="S12" s="95"/>
      <c r="T12" s="24"/>
      <c r="U12" s="27"/>
      <c r="V12" s="27"/>
      <c r="W12" s="96"/>
      <c r="X12" s="79">
        <f>SUM(M12)</f>
        <v>0.29090909090909089</v>
      </c>
    </row>
    <row r="13" spans="2:24" s="2" customFormat="1" ht="15.75">
      <c r="B13" s="227" t="s">
        <v>20</v>
      </c>
      <c r="C13" s="39">
        <f t="shared" si="0"/>
        <v>24.545454545454547</v>
      </c>
      <c r="D13" s="22">
        <v>110</v>
      </c>
      <c r="E13" s="23">
        <v>2</v>
      </c>
      <c r="F13" s="24">
        <v>0.6</v>
      </c>
      <c r="G13" s="25">
        <f t="shared" ref="G13" si="1">E13*F13</f>
        <v>1.2</v>
      </c>
      <c r="H13" s="89"/>
      <c r="I13" s="90"/>
      <c r="J13" s="90"/>
      <c r="K13" s="90"/>
      <c r="L13" s="24"/>
      <c r="M13" s="29"/>
      <c r="N13" s="26">
        <v>1</v>
      </c>
      <c r="O13" s="27">
        <v>1.5</v>
      </c>
      <c r="P13" s="28">
        <v>1.5</v>
      </c>
      <c r="Q13" s="26"/>
      <c r="R13" s="52"/>
      <c r="S13" s="97"/>
      <c r="T13" s="27"/>
      <c r="U13" s="27"/>
      <c r="V13" s="27"/>
      <c r="W13" s="99"/>
      <c r="X13" s="79">
        <f>SUM(G13,P13,R13)</f>
        <v>2.7</v>
      </c>
    </row>
    <row r="14" spans="2:24" s="2" customFormat="1" ht="15.75">
      <c r="B14" s="228"/>
      <c r="C14" s="39">
        <f>(X14*1000)/220</f>
        <v>3.1818181818181817</v>
      </c>
      <c r="D14" s="22">
        <v>220</v>
      </c>
      <c r="E14" s="23"/>
      <c r="F14" s="24"/>
      <c r="G14" s="25"/>
      <c r="H14" s="89"/>
      <c r="I14" s="90"/>
      <c r="J14" s="90"/>
      <c r="K14" s="90"/>
      <c r="L14" s="24"/>
      <c r="M14" s="29"/>
      <c r="N14" s="26"/>
      <c r="O14" s="27"/>
      <c r="P14" s="28"/>
      <c r="Q14" s="26"/>
      <c r="R14" s="52"/>
      <c r="S14" s="95">
        <v>1</v>
      </c>
      <c r="T14" s="24">
        <v>0.7</v>
      </c>
      <c r="U14" s="27"/>
      <c r="V14" s="27"/>
      <c r="W14" s="96">
        <f>(S14*T14)+(U14*V14)</f>
        <v>0.7</v>
      </c>
      <c r="X14" s="79">
        <f>W14</f>
        <v>0.7</v>
      </c>
    </row>
    <row r="15" spans="2:24" s="2" customFormat="1" ht="15.75">
      <c r="B15" s="228"/>
      <c r="C15" s="39">
        <f t="shared" si="0"/>
        <v>2.7272727272727271</v>
      </c>
      <c r="D15" s="22">
        <v>220</v>
      </c>
      <c r="E15" s="23">
        <v>1</v>
      </c>
      <c r="F15" s="24">
        <v>0.6</v>
      </c>
      <c r="G15" s="25">
        <v>0.6</v>
      </c>
      <c r="H15" s="89"/>
      <c r="I15" s="90"/>
      <c r="J15" s="90"/>
      <c r="K15" s="90"/>
      <c r="L15" s="24"/>
      <c r="M15" s="29"/>
      <c r="N15" s="26"/>
      <c r="O15" s="27"/>
      <c r="P15" s="28"/>
      <c r="Q15" s="26"/>
      <c r="R15" s="52"/>
      <c r="S15" s="95"/>
      <c r="T15" s="24"/>
      <c r="U15" s="27"/>
      <c r="V15" s="27"/>
      <c r="W15" s="96"/>
      <c r="X15" s="79">
        <f>SUM(G15)</f>
        <v>0.6</v>
      </c>
    </row>
    <row r="16" spans="2:24" s="2" customFormat="1" ht="15.75">
      <c r="B16" s="229"/>
      <c r="C16" s="39">
        <f t="shared" si="0"/>
        <v>2.6446280991735533</v>
      </c>
      <c r="D16" s="22">
        <v>220</v>
      </c>
      <c r="E16" s="23"/>
      <c r="F16" s="24"/>
      <c r="G16" s="25"/>
      <c r="H16" s="23">
        <v>8</v>
      </c>
      <c r="I16" s="24">
        <v>0.04</v>
      </c>
      <c r="J16" s="24"/>
      <c r="K16" s="24"/>
      <c r="L16" s="24">
        <f>(H16*I16)+(J16*K16)</f>
        <v>0.32</v>
      </c>
      <c r="M16" s="29">
        <f>L16/0.55</f>
        <v>0.58181818181818179</v>
      </c>
      <c r="N16" s="23"/>
      <c r="O16" s="24"/>
      <c r="P16" s="25"/>
      <c r="Q16" s="23"/>
      <c r="R16" s="53"/>
      <c r="S16" s="98"/>
      <c r="T16" s="3"/>
      <c r="U16" s="3"/>
      <c r="V16" s="3"/>
      <c r="W16" s="100"/>
      <c r="X16" s="79">
        <f>SUM(G16,M16)</f>
        <v>0.58181818181818179</v>
      </c>
    </row>
    <row r="17" spans="2:24" s="2" customFormat="1" ht="15.75">
      <c r="B17" s="227" t="s">
        <v>21</v>
      </c>
      <c r="C17" s="39">
        <f>(X17*1000)/220</f>
        <v>12.727272727272727</v>
      </c>
      <c r="D17" s="22">
        <v>220</v>
      </c>
      <c r="E17" s="23"/>
      <c r="F17" s="24"/>
      <c r="G17" s="25"/>
      <c r="H17" s="89"/>
      <c r="I17" s="90"/>
      <c r="J17" s="90"/>
      <c r="K17" s="90"/>
      <c r="L17" s="90"/>
      <c r="M17" s="91"/>
      <c r="N17" s="26"/>
      <c r="O17" s="27"/>
      <c r="P17" s="28"/>
      <c r="Q17" s="26"/>
      <c r="R17" s="52"/>
      <c r="S17" s="23">
        <v>4</v>
      </c>
      <c r="T17" s="24">
        <v>0.7</v>
      </c>
      <c r="U17" s="27"/>
      <c r="V17" s="27"/>
      <c r="W17" s="25">
        <f>(S17*T17)+(U17*V17)</f>
        <v>2.8</v>
      </c>
      <c r="X17" s="79">
        <f>W17</f>
        <v>2.8</v>
      </c>
    </row>
    <row r="18" spans="2:24" s="2" customFormat="1" ht="15.75">
      <c r="B18" s="228"/>
      <c r="C18" s="39">
        <f>(X18*1000)/D18</f>
        <v>40</v>
      </c>
      <c r="D18" s="22">
        <v>110</v>
      </c>
      <c r="E18" s="23">
        <v>16</v>
      </c>
      <c r="F18" s="24">
        <v>0.1</v>
      </c>
      <c r="G18" s="25">
        <f t="shared" ref="G18" si="2">E18*F18</f>
        <v>1.6</v>
      </c>
      <c r="H18" s="89"/>
      <c r="I18" s="90"/>
      <c r="J18" s="90"/>
      <c r="K18" s="90"/>
      <c r="L18" s="90"/>
      <c r="M18" s="91"/>
      <c r="N18" s="30">
        <v>1</v>
      </c>
      <c r="O18" s="31">
        <v>0.8</v>
      </c>
      <c r="P18" s="32">
        <f>N18*O18</f>
        <v>0.8</v>
      </c>
      <c r="Q18" s="30">
        <v>2</v>
      </c>
      <c r="R18" s="70">
        <v>2</v>
      </c>
      <c r="S18" s="26"/>
      <c r="T18" s="27"/>
      <c r="U18" s="27"/>
      <c r="V18" s="27"/>
      <c r="W18" s="28"/>
      <c r="X18" s="79">
        <f>SUM(G18,P18,R18)</f>
        <v>4.4000000000000004</v>
      </c>
    </row>
    <row r="19" spans="2:24" s="2" customFormat="1" ht="15.75">
      <c r="B19" s="229"/>
      <c r="C19" s="39">
        <f t="shared" si="0"/>
        <v>10.578512396694213</v>
      </c>
      <c r="D19" s="22">
        <v>220</v>
      </c>
      <c r="E19" s="23"/>
      <c r="F19" s="24"/>
      <c r="G19" s="25"/>
      <c r="H19" s="23">
        <v>32</v>
      </c>
      <c r="I19" s="24">
        <v>0.04</v>
      </c>
      <c r="J19" s="24"/>
      <c r="K19" s="24"/>
      <c r="L19" s="24">
        <f>(H19*I19)+(J19*K19)</f>
        <v>1.28</v>
      </c>
      <c r="M19" s="29">
        <f>L19/0.55</f>
        <v>2.3272727272727272</v>
      </c>
      <c r="N19" s="23"/>
      <c r="O19" s="24"/>
      <c r="P19" s="25"/>
      <c r="Q19" s="23"/>
      <c r="R19" s="53"/>
      <c r="S19" s="23"/>
      <c r="T19" s="24"/>
      <c r="U19" s="27"/>
      <c r="V19" s="27"/>
      <c r="W19" s="25"/>
      <c r="X19" s="79">
        <f t="shared" ref="X19" si="3">SUM(G19,M19,P19,R19,W19)</f>
        <v>2.3272727272727272</v>
      </c>
    </row>
    <row r="20" spans="2:24" s="2" customFormat="1" ht="15.75">
      <c r="B20" s="69" t="s">
        <v>22</v>
      </c>
      <c r="C20" s="39">
        <f>(X20*1000)/D20</f>
        <v>3.9669421487603302</v>
      </c>
      <c r="D20" s="22">
        <v>220</v>
      </c>
      <c r="E20" s="23"/>
      <c r="F20" s="24"/>
      <c r="G20" s="25"/>
      <c r="H20" s="23">
        <v>20</v>
      </c>
      <c r="I20" s="24">
        <v>0.02</v>
      </c>
      <c r="J20" s="24">
        <v>2</v>
      </c>
      <c r="K20" s="24">
        <v>0.04</v>
      </c>
      <c r="L20" s="24">
        <f>(H20*I20)+(J20*K20)</f>
        <v>0.48000000000000004</v>
      </c>
      <c r="M20" s="29">
        <f>L20/0.55</f>
        <v>0.87272727272727268</v>
      </c>
      <c r="N20" s="23"/>
      <c r="O20" s="24"/>
      <c r="P20" s="25"/>
      <c r="Q20" s="23"/>
      <c r="R20" s="53"/>
      <c r="S20" s="23"/>
      <c r="T20" s="24"/>
      <c r="U20" s="24"/>
      <c r="V20" s="24"/>
      <c r="W20" s="25"/>
      <c r="X20" s="79">
        <f>SUM(G20,M20,P20,R20,W20)</f>
        <v>0.87272727272727268</v>
      </c>
    </row>
    <row r="21" spans="2:24" s="2" customFormat="1" ht="16.5" thickBot="1">
      <c r="B21" s="87" t="s">
        <v>66</v>
      </c>
      <c r="C21" s="172">
        <f>(X21*1000)/D21</f>
        <v>0.45454545454545453</v>
      </c>
      <c r="D21" s="176">
        <v>220</v>
      </c>
      <c r="E21" s="49">
        <v>1</v>
      </c>
      <c r="F21" s="50"/>
      <c r="G21" s="51">
        <v>0.1</v>
      </c>
      <c r="H21" s="92"/>
      <c r="I21" s="93"/>
      <c r="J21" s="93"/>
      <c r="K21" s="93"/>
      <c r="L21" s="93"/>
      <c r="M21" s="94"/>
      <c r="N21" s="43"/>
      <c r="O21" s="44"/>
      <c r="P21" s="45"/>
      <c r="Q21" s="43"/>
      <c r="R21" s="60"/>
      <c r="S21" s="43"/>
      <c r="T21" s="44"/>
      <c r="U21" s="44"/>
      <c r="V21" s="44"/>
      <c r="W21" s="45"/>
      <c r="X21" s="164">
        <f>SUM(G21)</f>
        <v>0.1</v>
      </c>
    </row>
    <row r="22" spans="2:24" s="2" customFormat="1" ht="16.5" thickBot="1">
      <c r="B22" s="174" t="s">
        <v>67</v>
      </c>
      <c r="C22" s="175">
        <f>(X22*1000)/382</f>
        <v>64.816753926701566</v>
      </c>
      <c r="D22" s="152">
        <v>382</v>
      </c>
      <c r="E22" s="218" t="s">
        <v>25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  <c r="X22" s="165">
        <v>24.76</v>
      </c>
    </row>
  </sheetData>
  <sheetProtection selectLockedCells="1" selectUnlockedCells="1"/>
  <mergeCells count="17">
    <mergeCell ref="B2:X2"/>
    <mergeCell ref="B13:B16"/>
    <mergeCell ref="B17:B19"/>
    <mergeCell ref="B6:B7"/>
    <mergeCell ref="B8:B9"/>
    <mergeCell ref="B10:B11"/>
    <mergeCell ref="H4:M4"/>
    <mergeCell ref="S4:W4"/>
    <mergeCell ref="B3:B5"/>
    <mergeCell ref="C3:C5"/>
    <mergeCell ref="D3:D5"/>
    <mergeCell ref="E4:G4"/>
    <mergeCell ref="N4:P4"/>
    <mergeCell ref="Q4:R4"/>
    <mergeCell ref="X4:X5"/>
    <mergeCell ref="E22:W22"/>
    <mergeCell ref="E3:X3"/>
  </mergeCells>
  <pageMargins left="0.51181102362204722" right="0.23622047244094491" top="1.7716535433070868" bottom="0.78740157480314965" header="0.51181102362204722" footer="0.51181102362204722"/>
  <pageSetup paperSize="9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32"/>
  <sheetViews>
    <sheetView workbookViewId="0">
      <selection activeCell="B2" sqref="B2:X2"/>
    </sheetView>
  </sheetViews>
  <sheetFormatPr defaultRowHeight="15"/>
  <cols>
    <col min="1" max="1" width="1" customWidth="1"/>
    <col min="2" max="2" width="16" style="1" customWidth="1"/>
    <col min="3" max="3" width="9.42578125" customWidth="1"/>
    <col min="4" max="4" width="6.140625" customWidth="1"/>
    <col min="5" max="5" width="5.42578125" customWidth="1"/>
    <col min="6" max="7" width="5" customWidth="1"/>
    <col min="8" max="8" width="6" customWidth="1"/>
    <col min="9" max="9" width="6.5703125" customWidth="1"/>
    <col min="10" max="10" width="5.140625" customWidth="1"/>
    <col min="11" max="11" width="5.28515625" customWidth="1"/>
    <col min="12" max="12" width="8.42578125" bestFit="1" customWidth="1"/>
    <col min="13" max="13" width="8.42578125" customWidth="1"/>
    <col min="14" max="14" width="4.85546875" customWidth="1"/>
    <col min="15" max="15" width="7.7109375" customWidth="1"/>
    <col min="16" max="16" width="5.7109375" customWidth="1"/>
    <col min="17" max="18" width="5.5703125" customWidth="1"/>
    <col min="19" max="19" width="5.7109375" customWidth="1"/>
    <col min="20" max="20" width="5.140625" customWidth="1"/>
    <col min="21" max="21" width="6.5703125" customWidth="1"/>
    <col min="22" max="22" width="5.85546875" customWidth="1"/>
  </cols>
  <sheetData>
    <row r="1" spans="2:24" ht="15.75" thickBot="1"/>
    <row r="2" spans="2:24" s="2" customFormat="1" ht="16.5" customHeight="1" thickBot="1">
      <c r="B2" s="224" t="s">
        <v>125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6"/>
    </row>
    <row r="3" spans="2:24" ht="15.75" customHeight="1" thickBot="1">
      <c r="B3" s="242" t="s">
        <v>7</v>
      </c>
      <c r="C3" s="235" t="s">
        <v>0</v>
      </c>
      <c r="D3" s="237" t="s">
        <v>1</v>
      </c>
      <c r="E3" s="221" t="s">
        <v>60</v>
      </c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44"/>
    </row>
    <row r="4" spans="2:24" ht="15" customHeight="1">
      <c r="B4" s="243"/>
      <c r="C4" s="236"/>
      <c r="D4" s="238"/>
      <c r="E4" s="212" t="s">
        <v>2</v>
      </c>
      <c r="F4" s="213"/>
      <c r="G4" s="214"/>
      <c r="H4" s="230" t="s">
        <v>3</v>
      </c>
      <c r="I4" s="231"/>
      <c r="J4" s="231"/>
      <c r="K4" s="231"/>
      <c r="L4" s="231"/>
      <c r="M4" s="232"/>
      <c r="N4" s="212" t="s">
        <v>63</v>
      </c>
      <c r="O4" s="213"/>
      <c r="P4" s="214"/>
      <c r="Q4" s="212" t="s">
        <v>57</v>
      </c>
      <c r="R4" s="214"/>
      <c r="S4" s="230" t="s">
        <v>23</v>
      </c>
      <c r="T4" s="231"/>
      <c r="U4" s="231"/>
      <c r="V4" s="231"/>
      <c r="W4" s="231"/>
      <c r="X4" s="216" t="s">
        <v>46</v>
      </c>
    </row>
    <row r="5" spans="2:24" ht="22.5" customHeight="1">
      <c r="B5" s="243"/>
      <c r="C5" s="236"/>
      <c r="D5" s="238"/>
      <c r="E5" s="8" t="s">
        <v>62</v>
      </c>
      <c r="F5" s="71" t="s">
        <v>47</v>
      </c>
      <c r="G5" s="9" t="s">
        <v>5</v>
      </c>
      <c r="H5" s="8" t="s">
        <v>62</v>
      </c>
      <c r="I5" s="71" t="s">
        <v>4</v>
      </c>
      <c r="J5" s="8" t="s">
        <v>62</v>
      </c>
      <c r="K5" s="71" t="s">
        <v>4</v>
      </c>
      <c r="L5" s="71" t="s">
        <v>48</v>
      </c>
      <c r="M5" s="9" t="s">
        <v>49</v>
      </c>
      <c r="N5" s="8" t="s">
        <v>62</v>
      </c>
      <c r="O5" s="71" t="s">
        <v>51</v>
      </c>
      <c r="P5" s="9" t="s">
        <v>5</v>
      </c>
      <c r="Q5" s="8" t="s">
        <v>62</v>
      </c>
      <c r="R5" s="9" t="s">
        <v>47</v>
      </c>
      <c r="S5" s="8" t="s">
        <v>62</v>
      </c>
      <c r="T5" s="71" t="s">
        <v>47</v>
      </c>
      <c r="U5" s="8" t="s">
        <v>62</v>
      </c>
      <c r="V5" s="71" t="s">
        <v>47</v>
      </c>
      <c r="W5" s="54" t="s">
        <v>50</v>
      </c>
      <c r="X5" s="217"/>
    </row>
    <row r="6" spans="2:24" s="2" customFormat="1" ht="15.75">
      <c r="B6" s="239" t="s">
        <v>9</v>
      </c>
      <c r="C6" s="39">
        <f t="shared" ref="C6:C31" si="0">(X6*1000)/D6</f>
        <v>12.272727272727273</v>
      </c>
      <c r="D6" s="10">
        <v>110</v>
      </c>
      <c r="E6" s="11">
        <v>12</v>
      </c>
      <c r="F6" s="12">
        <v>0.1</v>
      </c>
      <c r="G6" s="13">
        <f>E6*F6</f>
        <v>1.2000000000000002</v>
      </c>
      <c r="H6" s="14"/>
      <c r="I6" s="15"/>
      <c r="J6" s="15"/>
      <c r="K6" s="15"/>
      <c r="L6" s="15"/>
      <c r="M6" s="16"/>
      <c r="N6" s="14"/>
      <c r="O6" s="15"/>
      <c r="P6" s="16"/>
      <c r="Q6" s="11">
        <v>1</v>
      </c>
      <c r="R6" s="13">
        <v>0.15</v>
      </c>
      <c r="S6" s="14"/>
      <c r="T6" s="15"/>
      <c r="U6" s="15"/>
      <c r="V6" s="15"/>
      <c r="W6" s="55"/>
      <c r="X6" s="166">
        <f>SUM(G6,P6,R6)</f>
        <v>1.35</v>
      </c>
    </row>
    <row r="7" spans="2:24" s="2" customFormat="1" ht="15.75">
      <c r="B7" s="240"/>
      <c r="C7" s="39">
        <f t="shared" si="0"/>
        <v>3.1818181818181817</v>
      </c>
      <c r="D7" s="10">
        <v>220</v>
      </c>
      <c r="E7" s="11"/>
      <c r="F7" s="12"/>
      <c r="G7" s="13"/>
      <c r="H7" s="14"/>
      <c r="I7" s="15"/>
      <c r="J7" s="15"/>
      <c r="K7" s="15"/>
      <c r="L7" s="15"/>
      <c r="M7" s="16"/>
      <c r="N7" s="14"/>
      <c r="O7" s="15"/>
      <c r="P7" s="16"/>
      <c r="Q7" s="11"/>
      <c r="R7" s="13"/>
      <c r="S7" s="11">
        <v>1</v>
      </c>
      <c r="T7" s="12">
        <v>0.7</v>
      </c>
      <c r="U7" s="12"/>
      <c r="V7" s="12"/>
      <c r="W7" s="56">
        <f>(S7*T7)+(U7*V7)</f>
        <v>0.7</v>
      </c>
      <c r="X7" s="78">
        <f>W7</f>
        <v>0.7</v>
      </c>
    </row>
    <row r="8" spans="2:24" s="2" customFormat="1" ht="15.75">
      <c r="B8" s="241"/>
      <c r="C8" s="39">
        <f t="shared" si="0"/>
        <v>2.9752066115702474</v>
      </c>
      <c r="D8" s="10">
        <v>220</v>
      </c>
      <c r="E8" s="11"/>
      <c r="F8" s="12"/>
      <c r="G8" s="13"/>
      <c r="H8" s="11">
        <v>8</v>
      </c>
      <c r="I8" s="12">
        <v>0.04</v>
      </c>
      <c r="J8" s="12">
        <v>2</v>
      </c>
      <c r="K8" s="12">
        <v>0.02</v>
      </c>
      <c r="L8" s="12">
        <f>(H8*I8)+(J8*K8)</f>
        <v>0.36</v>
      </c>
      <c r="M8" s="17">
        <f>L8/0.55</f>
        <v>0.65454545454545443</v>
      </c>
      <c r="N8" s="11"/>
      <c r="O8" s="12"/>
      <c r="P8" s="13"/>
      <c r="Q8" s="14"/>
      <c r="R8" s="16"/>
      <c r="S8" s="46"/>
      <c r="T8" s="47"/>
      <c r="U8" s="47"/>
      <c r="V8" s="47"/>
      <c r="W8" s="47"/>
      <c r="X8" s="78">
        <f>SUM(M8)</f>
        <v>0.65454545454545443</v>
      </c>
    </row>
    <row r="9" spans="2:24">
      <c r="B9" s="239" t="s">
        <v>10</v>
      </c>
      <c r="C9" s="39">
        <f t="shared" si="0"/>
        <v>10.909090909090912</v>
      </c>
      <c r="D9" s="10">
        <v>110</v>
      </c>
      <c r="E9" s="11">
        <v>12</v>
      </c>
      <c r="F9" s="12">
        <v>0.1</v>
      </c>
      <c r="G9" s="13">
        <f>E9*F9</f>
        <v>1.2000000000000002</v>
      </c>
      <c r="H9" s="14"/>
      <c r="I9" s="15"/>
      <c r="J9" s="15"/>
      <c r="K9" s="15"/>
      <c r="L9" s="15"/>
      <c r="M9" s="16"/>
      <c r="N9" s="14"/>
      <c r="O9" s="15"/>
      <c r="P9" s="16"/>
      <c r="Q9" s="11"/>
      <c r="R9" s="13"/>
      <c r="S9" s="14"/>
      <c r="T9" s="15"/>
      <c r="U9" s="15"/>
      <c r="V9" s="15"/>
      <c r="W9" s="55"/>
      <c r="X9" s="78">
        <f>SUM(G9,P9,R9)</f>
        <v>1.2000000000000002</v>
      </c>
    </row>
    <row r="10" spans="2:24">
      <c r="B10" s="240"/>
      <c r="C10" s="39">
        <f t="shared" si="0"/>
        <v>3.1818181818181817</v>
      </c>
      <c r="D10" s="10">
        <v>220</v>
      </c>
      <c r="E10" s="11"/>
      <c r="F10" s="12"/>
      <c r="G10" s="13"/>
      <c r="H10" s="14"/>
      <c r="I10" s="15"/>
      <c r="J10" s="15"/>
      <c r="K10" s="15"/>
      <c r="L10" s="15"/>
      <c r="M10" s="16"/>
      <c r="N10" s="14"/>
      <c r="O10" s="15"/>
      <c r="P10" s="16"/>
      <c r="Q10" s="11"/>
      <c r="R10" s="13"/>
      <c r="S10" s="11">
        <v>1</v>
      </c>
      <c r="T10" s="12">
        <v>0.7</v>
      </c>
      <c r="U10" s="12"/>
      <c r="V10" s="12"/>
      <c r="W10" s="56">
        <f>(S10*T10)+(U10*V10)</f>
        <v>0.7</v>
      </c>
      <c r="X10" s="78">
        <f>W10</f>
        <v>0.7</v>
      </c>
    </row>
    <row r="11" spans="2:24">
      <c r="B11" s="241"/>
      <c r="C11" s="39">
        <f t="shared" si="0"/>
        <v>3.9669421487603298</v>
      </c>
      <c r="D11" s="10">
        <v>220</v>
      </c>
      <c r="E11" s="11"/>
      <c r="F11" s="12"/>
      <c r="G11" s="13"/>
      <c r="H11" s="11">
        <v>12</v>
      </c>
      <c r="I11" s="12">
        <v>0.04</v>
      </c>
      <c r="J11" s="12"/>
      <c r="K11" s="12"/>
      <c r="L11" s="12">
        <f>(H11*I11)+(J11*K11)</f>
        <v>0.48</v>
      </c>
      <c r="M11" s="17">
        <f>L11/0.55</f>
        <v>0.87272727272727257</v>
      </c>
      <c r="N11" s="11"/>
      <c r="O11" s="12"/>
      <c r="P11" s="13"/>
      <c r="Q11" s="11"/>
      <c r="R11" s="13"/>
      <c r="S11" s="57"/>
      <c r="T11" s="58"/>
      <c r="U11" s="58"/>
      <c r="V11" s="58"/>
      <c r="W11" s="58"/>
      <c r="X11" s="78">
        <f>SUM(M11)</f>
        <v>0.87272727272727257</v>
      </c>
    </row>
    <row r="12" spans="2:24">
      <c r="B12" s="240" t="s">
        <v>68</v>
      </c>
      <c r="C12" s="39">
        <f t="shared" si="0"/>
        <v>3.1818181818181817</v>
      </c>
      <c r="D12" s="10">
        <v>220</v>
      </c>
      <c r="E12" s="11"/>
      <c r="F12" s="12"/>
      <c r="G12" s="13"/>
      <c r="H12" s="14"/>
      <c r="I12" s="15"/>
      <c r="J12" s="15"/>
      <c r="K12" s="15"/>
      <c r="L12" s="15"/>
      <c r="M12" s="16"/>
      <c r="N12" s="14"/>
      <c r="O12" s="15"/>
      <c r="P12" s="16"/>
      <c r="Q12" s="14"/>
      <c r="R12" s="16"/>
      <c r="S12" s="11">
        <v>1</v>
      </c>
      <c r="T12" s="12">
        <v>0.7</v>
      </c>
      <c r="U12" s="12"/>
      <c r="V12" s="12"/>
      <c r="W12" s="56">
        <f>(S12*T12)+(U12*V12)</f>
        <v>0.7</v>
      </c>
      <c r="X12" s="78">
        <f>W12</f>
        <v>0.7</v>
      </c>
    </row>
    <row r="13" spans="2:24">
      <c r="B13" s="241"/>
      <c r="C13" s="39">
        <f t="shared" si="0"/>
        <v>2.6446280991735533</v>
      </c>
      <c r="D13" s="10">
        <v>220</v>
      </c>
      <c r="E13" s="11"/>
      <c r="F13" s="12"/>
      <c r="G13" s="13"/>
      <c r="H13" s="11">
        <v>8</v>
      </c>
      <c r="I13" s="12">
        <v>0.04</v>
      </c>
      <c r="J13" s="12"/>
      <c r="K13" s="12"/>
      <c r="L13" s="12">
        <f>(H13*I13)+(J13*K13)</f>
        <v>0.32</v>
      </c>
      <c r="M13" s="17">
        <f>L13/0.55</f>
        <v>0.58181818181818179</v>
      </c>
      <c r="N13" s="11"/>
      <c r="O13" s="12"/>
      <c r="P13" s="13"/>
      <c r="Q13" s="11"/>
      <c r="R13" s="13"/>
      <c r="S13" s="57"/>
      <c r="T13" s="58"/>
      <c r="U13" s="58"/>
      <c r="V13" s="58"/>
      <c r="W13" s="58"/>
      <c r="X13" s="78">
        <f>SUM(M13)</f>
        <v>0.58181818181818179</v>
      </c>
    </row>
    <row r="14" spans="2:24">
      <c r="B14" s="239" t="s">
        <v>11</v>
      </c>
      <c r="C14" s="39">
        <f t="shared" si="0"/>
        <v>6.8181818181818192</v>
      </c>
      <c r="D14" s="10">
        <v>110</v>
      </c>
      <c r="E14" s="11">
        <v>6</v>
      </c>
      <c r="F14" s="12">
        <v>0.1</v>
      </c>
      <c r="G14" s="13">
        <f t="shared" ref="G14:G27" si="1">E14*F14</f>
        <v>0.60000000000000009</v>
      </c>
      <c r="H14" s="14"/>
      <c r="I14" s="15"/>
      <c r="J14" s="15"/>
      <c r="K14" s="15"/>
      <c r="L14" s="15"/>
      <c r="M14" s="16"/>
      <c r="N14" s="14"/>
      <c r="O14" s="15"/>
      <c r="P14" s="16"/>
      <c r="Q14" s="11">
        <v>1</v>
      </c>
      <c r="R14" s="13">
        <v>0.15</v>
      </c>
      <c r="S14" s="14"/>
      <c r="T14" s="15"/>
      <c r="U14" s="15"/>
      <c r="V14" s="15"/>
      <c r="W14" s="55"/>
      <c r="X14" s="78">
        <f>SUM(G14,P14,R14)</f>
        <v>0.75000000000000011</v>
      </c>
    </row>
    <row r="15" spans="2:24">
      <c r="B15" s="240"/>
      <c r="C15" s="39">
        <f t="shared" si="0"/>
        <v>15</v>
      </c>
      <c r="D15" s="10">
        <v>220</v>
      </c>
      <c r="E15" s="11"/>
      <c r="F15" s="12"/>
      <c r="G15" s="13"/>
      <c r="H15" s="14"/>
      <c r="I15" s="15"/>
      <c r="J15" s="15"/>
      <c r="K15" s="15"/>
      <c r="L15" s="15"/>
      <c r="M15" s="16"/>
      <c r="N15" s="14"/>
      <c r="O15" s="15"/>
      <c r="P15" s="16"/>
      <c r="Q15" s="11"/>
      <c r="R15" s="13"/>
      <c r="S15" s="11">
        <v>1</v>
      </c>
      <c r="T15" s="12">
        <v>0.7</v>
      </c>
      <c r="U15" s="12">
        <v>1</v>
      </c>
      <c r="V15" s="12">
        <v>2.6</v>
      </c>
      <c r="W15" s="56">
        <f>(S15*T15)+(U15*V15)</f>
        <v>3.3</v>
      </c>
      <c r="X15" s="78">
        <f>W15</f>
        <v>3.3</v>
      </c>
    </row>
    <row r="16" spans="2:24">
      <c r="B16" s="241"/>
      <c r="C16" s="39">
        <f t="shared" si="0"/>
        <v>2.6446280991735533</v>
      </c>
      <c r="D16" s="10">
        <v>220</v>
      </c>
      <c r="E16" s="11"/>
      <c r="F16" s="12"/>
      <c r="G16" s="13"/>
      <c r="H16" s="11">
        <v>8</v>
      </c>
      <c r="I16" s="12">
        <v>0.04</v>
      </c>
      <c r="J16" s="12"/>
      <c r="K16" s="12"/>
      <c r="L16" s="12">
        <f>(H16*I16)+(J16*K16)</f>
        <v>0.32</v>
      </c>
      <c r="M16" s="17">
        <f>L16/0.55</f>
        <v>0.58181818181818179</v>
      </c>
      <c r="N16" s="11"/>
      <c r="O16" s="12"/>
      <c r="P16" s="13"/>
      <c r="Q16" s="11"/>
      <c r="R16" s="13"/>
      <c r="S16" s="57"/>
      <c r="T16" s="58"/>
      <c r="U16" s="58"/>
      <c r="V16" s="58"/>
      <c r="W16" s="58"/>
      <c r="X16" s="78">
        <f t="shared" ref="X16:X17" si="2">SUM(M16)</f>
        <v>0.58181818181818179</v>
      </c>
    </row>
    <row r="17" spans="2:24">
      <c r="B17" s="153" t="s">
        <v>45</v>
      </c>
      <c r="C17" s="39">
        <f t="shared" si="0"/>
        <v>0.66115702479338834</v>
      </c>
      <c r="D17" s="10">
        <v>220</v>
      </c>
      <c r="E17" s="11"/>
      <c r="F17" s="12"/>
      <c r="G17" s="13"/>
      <c r="H17" s="11">
        <v>4</v>
      </c>
      <c r="I17" s="12">
        <v>0.02</v>
      </c>
      <c r="J17" s="12"/>
      <c r="K17" s="12"/>
      <c r="L17" s="12">
        <f>(H17*I17)+(J17*K17)</f>
        <v>0.08</v>
      </c>
      <c r="M17" s="17">
        <f>L17/0.55</f>
        <v>0.14545454545454545</v>
      </c>
      <c r="N17" s="11"/>
      <c r="O17" s="12"/>
      <c r="P17" s="13"/>
      <c r="Q17" s="11"/>
      <c r="R17" s="13"/>
      <c r="S17" s="11"/>
      <c r="T17" s="12"/>
      <c r="U17" s="12"/>
      <c r="V17" s="12"/>
      <c r="W17" s="56"/>
      <c r="X17" s="78">
        <f t="shared" si="2"/>
        <v>0.14545454545454545</v>
      </c>
    </row>
    <row r="18" spans="2:24">
      <c r="B18" s="239" t="s">
        <v>12</v>
      </c>
      <c r="C18" s="39">
        <f t="shared" si="0"/>
        <v>15.909090909090908</v>
      </c>
      <c r="D18" s="10">
        <v>110</v>
      </c>
      <c r="E18" s="11">
        <v>6</v>
      </c>
      <c r="F18" s="12">
        <v>0.1</v>
      </c>
      <c r="G18" s="13">
        <f t="shared" si="1"/>
        <v>0.60000000000000009</v>
      </c>
      <c r="H18" s="14"/>
      <c r="I18" s="15"/>
      <c r="J18" s="15"/>
      <c r="K18" s="15"/>
      <c r="L18" s="15"/>
      <c r="M18" s="16"/>
      <c r="N18" s="14"/>
      <c r="O18" s="15"/>
      <c r="P18" s="16"/>
      <c r="Q18" s="11">
        <v>2</v>
      </c>
      <c r="R18" s="13">
        <v>1.1499999999999999</v>
      </c>
      <c r="S18" s="14"/>
      <c r="T18" s="15"/>
      <c r="U18" s="15"/>
      <c r="V18" s="15"/>
      <c r="W18" s="55"/>
      <c r="X18" s="78">
        <f>SUM(G18,P18,R18)</f>
        <v>1.75</v>
      </c>
    </row>
    <row r="19" spans="2:24">
      <c r="B19" s="240"/>
      <c r="C19" s="39">
        <f t="shared" si="0"/>
        <v>6.3636363636363633</v>
      </c>
      <c r="D19" s="10">
        <v>220</v>
      </c>
      <c r="E19" s="11"/>
      <c r="F19" s="12"/>
      <c r="G19" s="13"/>
      <c r="H19" s="14"/>
      <c r="I19" s="15"/>
      <c r="J19" s="15"/>
      <c r="K19" s="15"/>
      <c r="L19" s="15"/>
      <c r="M19" s="16"/>
      <c r="N19" s="14"/>
      <c r="O19" s="15"/>
      <c r="P19" s="16"/>
      <c r="Q19" s="11"/>
      <c r="R19" s="13"/>
      <c r="S19" s="11">
        <v>2</v>
      </c>
      <c r="T19" s="12">
        <v>0.7</v>
      </c>
      <c r="U19" s="12"/>
      <c r="V19" s="12"/>
      <c r="W19" s="56">
        <f>(S19*T19)+(U19*V19)</f>
        <v>1.4</v>
      </c>
      <c r="X19" s="78">
        <f>W19</f>
        <v>1.4</v>
      </c>
    </row>
    <row r="20" spans="2:24">
      <c r="B20" s="241"/>
      <c r="C20" s="39">
        <f t="shared" si="0"/>
        <v>5.2892561983471067</v>
      </c>
      <c r="D20" s="10">
        <v>220</v>
      </c>
      <c r="E20" s="11"/>
      <c r="F20" s="12"/>
      <c r="G20" s="13"/>
      <c r="H20" s="11">
        <v>16</v>
      </c>
      <c r="I20" s="12">
        <v>0.04</v>
      </c>
      <c r="J20" s="12"/>
      <c r="K20" s="12"/>
      <c r="L20" s="12">
        <f>(H20*I20)+(J20*K20)</f>
        <v>0.64</v>
      </c>
      <c r="M20" s="17">
        <f>L20/0.55</f>
        <v>1.1636363636363636</v>
      </c>
      <c r="N20" s="11"/>
      <c r="O20" s="12"/>
      <c r="P20" s="13"/>
      <c r="Q20" s="11"/>
      <c r="R20" s="13"/>
      <c r="S20" s="57"/>
      <c r="T20" s="58"/>
      <c r="U20" s="58"/>
      <c r="V20" s="58"/>
      <c r="W20" s="58"/>
      <c r="X20" s="78">
        <f>SUM(M20)</f>
        <v>1.1636363636363636</v>
      </c>
    </row>
    <row r="21" spans="2:24" s="2" customFormat="1" ht="15.75">
      <c r="B21" s="80" t="s">
        <v>13</v>
      </c>
      <c r="C21" s="39">
        <f t="shared" si="0"/>
        <v>6.8181818181818192</v>
      </c>
      <c r="D21" s="10">
        <v>110</v>
      </c>
      <c r="E21" s="11">
        <v>6</v>
      </c>
      <c r="F21" s="12">
        <v>0.1</v>
      </c>
      <c r="G21" s="13">
        <f t="shared" si="1"/>
        <v>0.60000000000000009</v>
      </c>
      <c r="H21" s="14"/>
      <c r="I21" s="15"/>
      <c r="J21" s="15"/>
      <c r="K21" s="15"/>
      <c r="L21" s="15"/>
      <c r="M21" s="16"/>
      <c r="N21" s="14"/>
      <c r="O21" s="15"/>
      <c r="P21" s="16"/>
      <c r="Q21" s="11">
        <v>1</v>
      </c>
      <c r="R21" s="13">
        <v>0.15</v>
      </c>
      <c r="S21" s="14"/>
      <c r="T21" s="15"/>
      <c r="U21" s="15"/>
      <c r="V21" s="15"/>
      <c r="W21" s="55"/>
      <c r="X21" s="78">
        <f>SUM(G21,P21,R21)</f>
        <v>0.75000000000000011</v>
      </c>
    </row>
    <row r="22" spans="2:24" s="2" customFormat="1" ht="15.75">
      <c r="B22" s="81"/>
      <c r="C22" s="39">
        <f t="shared" si="0"/>
        <v>3.1818181818181817</v>
      </c>
      <c r="D22" s="10">
        <v>220</v>
      </c>
      <c r="E22" s="11"/>
      <c r="F22" s="12"/>
      <c r="G22" s="13"/>
      <c r="H22" s="14"/>
      <c r="I22" s="15"/>
      <c r="J22" s="15"/>
      <c r="K22" s="15"/>
      <c r="L22" s="15"/>
      <c r="M22" s="16"/>
      <c r="N22" s="14"/>
      <c r="O22" s="15"/>
      <c r="P22" s="16"/>
      <c r="Q22" s="11"/>
      <c r="R22" s="13"/>
      <c r="S22" s="11">
        <v>1</v>
      </c>
      <c r="T22" s="12">
        <v>0.7</v>
      </c>
      <c r="U22" s="12"/>
      <c r="V22" s="12"/>
      <c r="W22" s="56">
        <f>(S22*T22)+(U22*V22)</f>
        <v>0.7</v>
      </c>
      <c r="X22" s="78">
        <f>W22</f>
        <v>0.7</v>
      </c>
    </row>
    <row r="23" spans="2:24" s="2" customFormat="1" ht="15.75">
      <c r="B23" s="82"/>
      <c r="C23" s="39">
        <f t="shared" si="0"/>
        <v>2.6446280991735533</v>
      </c>
      <c r="D23" s="10">
        <v>220</v>
      </c>
      <c r="E23" s="11"/>
      <c r="F23" s="12"/>
      <c r="G23" s="13"/>
      <c r="H23" s="11">
        <v>8</v>
      </c>
      <c r="I23" s="12">
        <v>0.04</v>
      </c>
      <c r="J23" s="12"/>
      <c r="K23" s="12"/>
      <c r="L23" s="12">
        <f>(H23*I23)+(J23*K23)</f>
        <v>0.32</v>
      </c>
      <c r="M23" s="17">
        <f>L23/0.55</f>
        <v>0.58181818181818179</v>
      </c>
      <c r="N23" s="11"/>
      <c r="O23" s="12"/>
      <c r="P23" s="13"/>
      <c r="Q23" s="11"/>
      <c r="R23" s="13"/>
      <c r="S23" s="46"/>
      <c r="T23" s="47"/>
      <c r="U23" s="47"/>
      <c r="V23" s="47"/>
      <c r="W23" s="47"/>
      <c r="X23" s="78">
        <f>SUM(M23)</f>
        <v>0.58181818181818179</v>
      </c>
    </row>
    <row r="24" spans="2:24">
      <c r="B24" s="83" t="s">
        <v>14</v>
      </c>
      <c r="C24" s="39">
        <f t="shared" si="0"/>
        <v>34.545454545454547</v>
      </c>
      <c r="D24" s="10">
        <v>110</v>
      </c>
      <c r="E24" s="11">
        <v>18</v>
      </c>
      <c r="F24" s="12">
        <v>0.1</v>
      </c>
      <c r="G24" s="13">
        <f t="shared" si="1"/>
        <v>1.8</v>
      </c>
      <c r="H24" s="11"/>
      <c r="I24" s="12"/>
      <c r="J24" s="12"/>
      <c r="K24" s="12"/>
      <c r="L24" s="12"/>
      <c r="M24" s="17"/>
      <c r="N24" s="11"/>
      <c r="O24" s="12"/>
      <c r="P24" s="13"/>
      <c r="Q24" s="11">
        <v>2</v>
      </c>
      <c r="R24" s="18">
        <v>2</v>
      </c>
      <c r="S24" s="11"/>
      <c r="T24" s="12"/>
      <c r="U24" s="12"/>
      <c r="V24" s="12"/>
      <c r="W24" s="56"/>
      <c r="X24" s="78">
        <f>SUM(G24,P24,R24)</f>
        <v>3.8</v>
      </c>
    </row>
    <row r="25" spans="2:24">
      <c r="B25" s="84"/>
      <c r="C25" s="39">
        <f t="shared" si="0"/>
        <v>6.3636363636363633</v>
      </c>
      <c r="D25" s="10">
        <v>220</v>
      </c>
      <c r="E25" s="11"/>
      <c r="F25" s="12"/>
      <c r="G25" s="13"/>
      <c r="H25" s="11"/>
      <c r="I25" s="12"/>
      <c r="J25" s="12"/>
      <c r="K25" s="12"/>
      <c r="L25" s="12"/>
      <c r="M25" s="17"/>
      <c r="N25" s="11"/>
      <c r="O25" s="12"/>
      <c r="P25" s="13"/>
      <c r="Q25" s="11"/>
      <c r="R25" s="18"/>
      <c r="S25" s="11">
        <v>2</v>
      </c>
      <c r="T25" s="12">
        <v>0.7</v>
      </c>
      <c r="U25" s="12"/>
      <c r="V25" s="12"/>
      <c r="W25" s="56">
        <f>(S25*T25)+(U25*V25)</f>
        <v>1.4</v>
      </c>
      <c r="X25" s="78">
        <f>W25</f>
        <v>1.4</v>
      </c>
    </row>
    <row r="26" spans="2:24">
      <c r="B26" s="85"/>
      <c r="C26" s="39">
        <f t="shared" si="0"/>
        <v>3.9669421487603298</v>
      </c>
      <c r="D26" s="10">
        <v>220</v>
      </c>
      <c r="E26" s="11"/>
      <c r="F26" s="12"/>
      <c r="G26" s="13"/>
      <c r="H26" s="11">
        <v>12</v>
      </c>
      <c r="I26" s="12">
        <v>0.04</v>
      </c>
      <c r="J26" s="12"/>
      <c r="K26" s="12"/>
      <c r="L26" s="12">
        <f t="shared" ref="L26" si="3">(H26*I26)+(J26*K26)</f>
        <v>0.48</v>
      </c>
      <c r="M26" s="17">
        <f t="shared" ref="M26" si="4">L26/0.55</f>
        <v>0.87272727272727257</v>
      </c>
      <c r="N26" s="11"/>
      <c r="O26" s="12"/>
      <c r="P26" s="13"/>
      <c r="Q26" s="11"/>
      <c r="R26" s="13"/>
      <c r="S26" s="57"/>
      <c r="T26" s="58"/>
      <c r="U26" s="58"/>
      <c r="V26" s="58"/>
      <c r="W26" s="58"/>
      <c r="X26" s="78">
        <f>SUM(M26)</f>
        <v>0.87272727272727257</v>
      </c>
    </row>
    <row r="27" spans="2:24" ht="25.5">
      <c r="B27" s="83" t="s">
        <v>15</v>
      </c>
      <c r="C27" s="39">
        <f t="shared" si="0"/>
        <v>25</v>
      </c>
      <c r="D27" s="10">
        <v>110</v>
      </c>
      <c r="E27" s="11">
        <v>18</v>
      </c>
      <c r="F27" s="12">
        <v>0.1</v>
      </c>
      <c r="G27" s="13">
        <f t="shared" si="1"/>
        <v>1.8</v>
      </c>
      <c r="H27" s="14"/>
      <c r="I27" s="15"/>
      <c r="J27" s="15"/>
      <c r="K27" s="15"/>
      <c r="L27" s="15"/>
      <c r="M27" s="16"/>
      <c r="N27" s="19">
        <v>1</v>
      </c>
      <c r="O27" s="20">
        <v>0.8</v>
      </c>
      <c r="P27" s="21">
        <f>N27*O27</f>
        <v>0.8</v>
      </c>
      <c r="Q27" s="11">
        <v>1</v>
      </c>
      <c r="R27" s="13">
        <v>0.15</v>
      </c>
      <c r="S27" s="14"/>
      <c r="T27" s="15"/>
      <c r="U27" s="15"/>
      <c r="V27" s="15"/>
      <c r="W27" s="55"/>
      <c r="X27" s="78">
        <f>SUM(G27,P27,R27)</f>
        <v>2.75</v>
      </c>
    </row>
    <row r="28" spans="2:24">
      <c r="B28" s="84"/>
      <c r="C28" s="39">
        <f t="shared" si="0"/>
        <v>12.727272727272727</v>
      </c>
      <c r="D28" s="10">
        <v>220</v>
      </c>
      <c r="E28" s="11"/>
      <c r="F28" s="12"/>
      <c r="G28" s="13"/>
      <c r="H28" s="14"/>
      <c r="I28" s="15"/>
      <c r="J28" s="15"/>
      <c r="K28" s="15"/>
      <c r="L28" s="15"/>
      <c r="M28" s="16"/>
      <c r="N28" s="19"/>
      <c r="O28" s="20"/>
      <c r="P28" s="21"/>
      <c r="Q28" s="11"/>
      <c r="R28" s="13"/>
      <c r="S28" s="11">
        <v>4</v>
      </c>
      <c r="T28" s="12">
        <v>0.7</v>
      </c>
      <c r="U28" s="12"/>
      <c r="V28" s="12"/>
      <c r="W28" s="56">
        <f>(S28*T28)+(U28*V28)</f>
        <v>2.8</v>
      </c>
      <c r="X28" s="78">
        <f>W28</f>
        <v>2.8</v>
      </c>
    </row>
    <row r="29" spans="2:24">
      <c r="B29" s="85"/>
      <c r="C29" s="39">
        <f t="shared" si="0"/>
        <v>8.9256198347107425</v>
      </c>
      <c r="D29" s="10">
        <v>220</v>
      </c>
      <c r="E29" s="11"/>
      <c r="F29" s="12"/>
      <c r="G29" s="13"/>
      <c r="H29" s="11">
        <v>24</v>
      </c>
      <c r="I29" s="12">
        <v>0.04</v>
      </c>
      <c r="J29" s="12">
        <v>6</v>
      </c>
      <c r="K29" s="12">
        <v>0.02</v>
      </c>
      <c r="L29" s="12">
        <f>(H29*I29)+(J29*K29)</f>
        <v>1.08</v>
      </c>
      <c r="M29" s="17">
        <f>L29/0.55</f>
        <v>1.9636363636363636</v>
      </c>
      <c r="N29" s="11"/>
      <c r="O29" s="12"/>
      <c r="P29" s="13"/>
      <c r="Q29" s="11"/>
      <c r="R29" s="13"/>
      <c r="S29" s="57"/>
      <c r="T29" s="58"/>
      <c r="U29" s="58"/>
      <c r="V29" s="58"/>
      <c r="W29" s="58"/>
      <c r="X29" s="78">
        <f t="shared" ref="X29:X30" si="5">SUM(M29)</f>
        <v>1.9636363636363636</v>
      </c>
    </row>
    <row r="30" spans="2:24" s="2" customFormat="1" ht="15.75">
      <c r="B30" s="69" t="s">
        <v>16</v>
      </c>
      <c r="C30" s="39">
        <f t="shared" si="0"/>
        <v>3.9669421487603298</v>
      </c>
      <c r="D30" s="10">
        <v>220</v>
      </c>
      <c r="E30" s="11"/>
      <c r="F30" s="12"/>
      <c r="G30" s="13"/>
      <c r="H30" s="11">
        <v>24</v>
      </c>
      <c r="I30" s="12">
        <v>0.02</v>
      </c>
      <c r="J30" s="12"/>
      <c r="K30" s="12"/>
      <c r="L30" s="12">
        <f>(H30*I30)+(J30*K30)</f>
        <v>0.48</v>
      </c>
      <c r="M30" s="17">
        <f>L30/0.55</f>
        <v>0.87272727272727257</v>
      </c>
      <c r="N30" s="11"/>
      <c r="O30" s="12"/>
      <c r="P30" s="13"/>
      <c r="Q30" s="11"/>
      <c r="R30" s="13"/>
      <c r="S30" s="14"/>
      <c r="T30" s="15"/>
      <c r="U30" s="15"/>
      <c r="V30" s="15"/>
      <c r="W30" s="55"/>
      <c r="X30" s="78">
        <f t="shared" si="5"/>
        <v>0.87272727272727257</v>
      </c>
    </row>
    <row r="31" spans="2:24" s="2" customFormat="1" ht="16.5" thickBot="1">
      <c r="B31" s="83" t="s">
        <v>66</v>
      </c>
      <c r="C31" s="172">
        <f t="shared" si="0"/>
        <v>3.6363636363636362</v>
      </c>
      <c r="D31" s="177">
        <v>220</v>
      </c>
      <c r="E31" s="11">
        <v>8</v>
      </c>
      <c r="F31" s="44">
        <v>0.1</v>
      </c>
      <c r="G31" s="45">
        <f>E31*F31</f>
        <v>0.8</v>
      </c>
      <c r="H31" s="43"/>
      <c r="I31" s="44"/>
      <c r="J31" s="44"/>
      <c r="K31" s="44"/>
      <c r="L31" s="44"/>
      <c r="M31" s="45"/>
      <c r="N31" s="43"/>
      <c r="O31" s="44"/>
      <c r="P31" s="45"/>
      <c r="Q31" s="43"/>
      <c r="R31" s="45"/>
      <c r="S31" s="43"/>
      <c r="T31" s="44"/>
      <c r="U31" s="44"/>
      <c r="V31" s="44"/>
      <c r="W31" s="60"/>
      <c r="X31" s="168">
        <f>SUM(G31)</f>
        <v>0.8</v>
      </c>
    </row>
    <row r="32" spans="2:24" s="2" customFormat="1" ht="16.5" thickBot="1">
      <c r="B32" s="174" t="s">
        <v>67</v>
      </c>
      <c r="C32" s="175">
        <f>(X32*1000)/382</f>
        <v>86.753926701570677</v>
      </c>
      <c r="D32" s="152">
        <v>382</v>
      </c>
      <c r="E32" s="218" t="s">
        <v>25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20"/>
      <c r="X32" s="40">
        <v>33.14</v>
      </c>
    </row>
  </sheetData>
  <mergeCells count="17">
    <mergeCell ref="B2:X2"/>
    <mergeCell ref="B3:B5"/>
    <mergeCell ref="C3:C5"/>
    <mergeCell ref="D3:D5"/>
    <mergeCell ref="E3:X3"/>
    <mergeCell ref="E4:G4"/>
    <mergeCell ref="H4:M4"/>
    <mergeCell ref="N4:P4"/>
    <mergeCell ref="Q4:R4"/>
    <mergeCell ref="B18:B20"/>
    <mergeCell ref="E32:W32"/>
    <mergeCell ref="S4:W4"/>
    <mergeCell ref="X4:X5"/>
    <mergeCell ref="B6:B8"/>
    <mergeCell ref="B9:B11"/>
    <mergeCell ref="B12:B13"/>
    <mergeCell ref="B14:B16"/>
  </mergeCells>
  <pageMargins left="0.51181102362204722" right="0.51181102362204722" top="1.5748031496062993" bottom="0.78740157480314965" header="0.31496062992125984" footer="0.31496062992125984"/>
  <pageSetup paperSize="9" scale="86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X32"/>
  <sheetViews>
    <sheetView workbookViewId="0">
      <selection activeCell="B2" sqref="B2:X2"/>
    </sheetView>
  </sheetViews>
  <sheetFormatPr defaultRowHeight="15"/>
  <cols>
    <col min="1" max="1" width="1" customWidth="1"/>
    <col min="2" max="2" width="19.7109375" style="1" customWidth="1"/>
    <col min="3" max="3" width="9.42578125" customWidth="1"/>
    <col min="4" max="4" width="6.140625" customWidth="1"/>
    <col min="5" max="5" width="5.42578125" customWidth="1"/>
    <col min="6" max="7" width="5" customWidth="1"/>
    <col min="8" max="8" width="6" customWidth="1"/>
    <col min="9" max="9" width="6.5703125" customWidth="1"/>
    <col min="10" max="10" width="5.140625" customWidth="1"/>
    <col min="11" max="11" width="5.28515625" customWidth="1"/>
    <col min="12" max="12" width="8.42578125" bestFit="1" customWidth="1"/>
    <col min="13" max="13" width="8.42578125" customWidth="1"/>
    <col min="14" max="14" width="4.85546875" customWidth="1"/>
    <col min="15" max="15" width="6.140625" customWidth="1"/>
    <col min="16" max="16" width="5.7109375" customWidth="1"/>
    <col min="17" max="18" width="5.5703125" customWidth="1"/>
    <col min="19" max="19" width="5.7109375" customWidth="1"/>
    <col min="20" max="20" width="5.140625" customWidth="1"/>
    <col min="21" max="21" width="5.28515625" customWidth="1"/>
    <col min="22" max="22" width="5.85546875" customWidth="1"/>
    <col min="23" max="23" width="8.28515625" customWidth="1"/>
  </cols>
  <sheetData>
    <row r="1" spans="2:24" ht="15.75" thickBot="1"/>
    <row r="2" spans="2:24" s="2" customFormat="1" ht="16.5" customHeight="1" thickBot="1">
      <c r="B2" s="224" t="s">
        <v>125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6"/>
    </row>
    <row r="3" spans="2:24" ht="15.75" customHeight="1" thickBot="1">
      <c r="B3" s="233" t="s">
        <v>7</v>
      </c>
      <c r="C3" s="235" t="s">
        <v>0</v>
      </c>
      <c r="D3" s="237" t="s">
        <v>1</v>
      </c>
      <c r="E3" s="221" t="s">
        <v>64</v>
      </c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3"/>
    </row>
    <row r="4" spans="2:24" ht="15" customHeight="1">
      <c r="B4" s="234"/>
      <c r="C4" s="236"/>
      <c r="D4" s="238"/>
      <c r="E4" s="212" t="s">
        <v>2</v>
      </c>
      <c r="F4" s="213"/>
      <c r="G4" s="214"/>
      <c r="H4" s="230" t="s">
        <v>3</v>
      </c>
      <c r="I4" s="231"/>
      <c r="J4" s="231"/>
      <c r="K4" s="231"/>
      <c r="L4" s="231"/>
      <c r="M4" s="232"/>
      <c r="N4" s="212" t="s">
        <v>63</v>
      </c>
      <c r="O4" s="213"/>
      <c r="P4" s="214"/>
      <c r="Q4" s="212" t="s">
        <v>57</v>
      </c>
      <c r="R4" s="214"/>
      <c r="S4" s="231" t="s">
        <v>23</v>
      </c>
      <c r="T4" s="231"/>
      <c r="U4" s="231"/>
      <c r="V4" s="231"/>
      <c r="W4" s="232"/>
      <c r="X4" s="216" t="s">
        <v>46</v>
      </c>
    </row>
    <row r="5" spans="2:24" ht="22.5" customHeight="1">
      <c r="B5" s="234"/>
      <c r="C5" s="236"/>
      <c r="D5" s="238"/>
      <c r="E5" s="8" t="s">
        <v>62</v>
      </c>
      <c r="F5" s="167" t="s">
        <v>47</v>
      </c>
      <c r="G5" s="9" t="s">
        <v>5</v>
      </c>
      <c r="H5" s="8" t="s">
        <v>62</v>
      </c>
      <c r="I5" s="167" t="s">
        <v>4</v>
      </c>
      <c r="J5" s="8" t="s">
        <v>62</v>
      </c>
      <c r="K5" s="167" t="s">
        <v>4</v>
      </c>
      <c r="L5" s="167" t="s">
        <v>48</v>
      </c>
      <c r="M5" s="9" t="s">
        <v>49</v>
      </c>
      <c r="N5" s="8" t="s">
        <v>62</v>
      </c>
      <c r="O5" s="167" t="s">
        <v>51</v>
      </c>
      <c r="P5" s="9" t="s">
        <v>5</v>
      </c>
      <c r="Q5" s="8" t="s">
        <v>62</v>
      </c>
      <c r="R5" s="9" t="s">
        <v>47</v>
      </c>
      <c r="S5" s="74" t="s">
        <v>62</v>
      </c>
      <c r="T5" s="167" t="s">
        <v>47</v>
      </c>
      <c r="U5" s="8" t="s">
        <v>62</v>
      </c>
      <c r="V5" s="167" t="s">
        <v>47</v>
      </c>
      <c r="W5" s="9" t="s">
        <v>50</v>
      </c>
      <c r="X5" s="217"/>
    </row>
    <row r="6" spans="2:24">
      <c r="B6" s="157" t="s">
        <v>26</v>
      </c>
      <c r="C6" s="39">
        <f t="shared" ref="C6:C29" si="0">(X6*1000)/D6</f>
        <v>0.99173553719008245</v>
      </c>
      <c r="D6" s="22">
        <v>220</v>
      </c>
      <c r="E6" s="23"/>
      <c r="F6" s="179"/>
      <c r="G6" s="25"/>
      <c r="H6" s="23">
        <v>6</v>
      </c>
      <c r="I6" s="179">
        <v>0.02</v>
      </c>
      <c r="J6" s="179"/>
      <c r="K6" s="179"/>
      <c r="L6" s="179">
        <f>(H6*I6)+(J6*K6)</f>
        <v>0.12</v>
      </c>
      <c r="M6" s="29">
        <f>L6/0.55</f>
        <v>0.21818181818181814</v>
      </c>
      <c r="N6" s="23"/>
      <c r="O6" s="179"/>
      <c r="P6" s="25"/>
      <c r="Q6" s="23"/>
      <c r="R6" s="25"/>
      <c r="S6" s="42"/>
      <c r="T6" s="179"/>
      <c r="U6" s="179"/>
      <c r="V6" s="179"/>
      <c r="W6" s="25"/>
      <c r="X6" s="79">
        <f t="shared" ref="X6:X29" si="1">SUM(G6,M6,P6,R6,W6)</f>
        <v>0.21818181818181814</v>
      </c>
    </row>
    <row r="7" spans="2:24">
      <c r="B7" s="227" t="s">
        <v>27</v>
      </c>
      <c r="C7" s="39">
        <f t="shared" si="0"/>
        <v>1.8181818181818181</v>
      </c>
      <c r="D7" s="22">
        <v>110</v>
      </c>
      <c r="E7" s="23">
        <v>2</v>
      </c>
      <c r="F7" s="179">
        <v>0.1</v>
      </c>
      <c r="G7" s="25">
        <f>E7*F7</f>
        <v>0.2</v>
      </c>
      <c r="H7" s="26"/>
      <c r="I7" s="27"/>
      <c r="J7" s="27"/>
      <c r="K7" s="27"/>
      <c r="L7" s="27"/>
      <c r="M7" s="28"/>
      <c r="N7" s="23"/>
      <c r="O7" s="179"/>
      <c r="P7" s="25"/>
      <c r="Q7" s="23"/>
      <c r="R7" s="25"/>
      <c r="S7" s="42"/>
      <c r="T7" s="179"/>
      <c r="U7" s="179"/>
      <c r="V7" s="179"/>
      <c r="W7" s="25"/>
      <c r="X7" s="79">
        <f t="shared" si="1"/>
        <v>0.2</v>
      </c>
    </row>
    <row r="8" spans="2:24">
      <c r="B8" s="229"/>
      <c r="C8" s="39">
        <f t="shared" si="0"/>
        <v>1.3223140495867767</v>
      </c>
      <c r="D8" s="22">
        <v>220</v>
      </c>
      <c r="E8" s="23"/>
      <c r="F8" s="179"/>
      <c r="G8" s="25"/>
      <c r="H8" s="23">
        <v>4</v>
      </c>
      <c r="I8" s="179">
        <v>0.04</v>
      </c>
      <c r="J8" s="179"/>
      <c r="K8" s="179"/>
      <c r="L8" s="179">
        <f>(H8*I8)+(J8*K8)</f>
        <v>0.16</v>
      </c>
      <c r="M8" s="29">
        <f>L8/0.55</f>
        <v>0.29090909090909089</v>
      </c>
      <c r="N8" s="23"/>
      <c r="O8" s="179"/>
      <c r="P8" s="25"/>
      <c r="Q8" s="23"/>
      <c r="R8" s="25"/>
      <c r="S8" s="42"/>
      <c r="T8" s="179"/>
      <c r="U8" s="179"/>
      <c r="V8" s="179"/>
      <c r="W8" s="25"/>
      <c r="X8" s="79">
        <f t="shared" si="1"/>
        <v>0.29090909090909089</v>
      </c>
    </row>
    <row r="9" spans="2:24">
      <c r="B9" s="227" t="s">
        <v>28</v>
      </c>
      <c r="C9" s="39">
        <f t="shared" si="0"/>
        <v>1.8181818181818181</v>
      </c>
      <c r="D9" s="22">
        <v>110</v>
      </c>
      <c r="E9" s="23">
        <v>2</v>
      </c>
      <c r="F9" s="179">
        <v>0.1</v>
      </c>
      <c r="G9" s="25">
        <f>E9*F9</f>
        <v>0.2</v>
      </c>
      <c r="H9" s="26"/>
      <c r="I9" s="27"/>
      <c r="J9" s="27"/>
      <c r="K9" s="27"/>
      <c r="L9" s="27"/>
      <c r="M9" s="28"/>
      <c r="N9" s="23"/>
      <c r="O9" s="179"/>
      <c r="P9" s="25"/>
      <c r="Q9" s="23"/>
      <c r="R9" s="25"/>
      <c r="S9" s="42"/>
      <c r="T9" s="179"/>
      <c r="U9" s="179"/>
      <c r="V9" s="179"/>
      <c r="W9" s="25"/>
      <c r="X9" s="79">
        <f t="shared" si="1"/>
        <v>0.2</v>
      </c>
    </row>
    <row r="10" spans="2:24">
      <c r="B10" s="229"/>
      <c r="C10" s="39">
        <f t="shared" si="0"/>
        <v>1.3223140495867767</v>
      </c>
      <c r="D10" s="22">
        <v>220</v>
      </c>
      <c r="E10" s="23"/>
      <c r="F10" s="179"/>
      <c r="G10" s="25"/>
      <c r="H10" s="23">
        <v>4</v>
      </c>
      <c r="I10" s="179">
        <v>0.04</v>
      </c>
      <c r="J10" s="179"/>
      <c r="K10" s="179"/>
      <c r="L10" s="179">
        <f>(H10*I10)+(J10*K10)</f>
        <v>0.16</v>
      </c>
      <c r="M10" s="29">
        <f>L10/0.55</f>
        <v>0.29090909090909089</v>
      </c>
      <c r="N10" s="23"/>
      <c r="O10" s="179"/>
      <c r="P10" s="25"/>
      <c r="Q10" s="23"/>
      <c r="R10" s="25"/>
      <c r="S10" s="42"/>
      <c r="T10" s="179"/>
      <c r="U10" s="179"/>
      <c r="V10" s="179"/>
      <c r="W10" s="25"/>
      <c r="X10" s="79">
        <f t="shared" si="1"/>
        <v>0.29090909090909089</v>
      </c>
    </row>
    <row r="11" spans="2:24">
      <c r="B11" s="227" t="s">
        <v>29</v>
      </c>
      <c r="C11" s="39">
        <f t="shared" si="0"/>
        <v>9.545454545454545</v>
      </c>
      <c r="D11" s="22">
        <v>110</v>
      </c>
      <c r="E11" s="23">
        <v>9</v>
      </c>
      <c r="F11" s="179">
        <v>0.1</v>
      </c>
      <c r="G11" s="25">
        <f t="shared" ref="G11:G14" si="2">E11*F11</f>
        <v>0.9</v>
      </c>
      <c r="H11" s="26"/>
      <c r="I11" s="27"/>
      <c r="J11" s="27"/>
      <c r="K11" s="27"/>
      <c r="L11" s="27"/>
      <c r="M11" s="28"/>
      <c r="N11" s="23"/>
      <c r="O11" s="179"/>
      <c r="P11" s="25"/>
      <c r="Q11" s="23">
        <v>1</v>
      </c>
      <c r="R11" s="25">
        <v>0.15</v>
      </c>
      <c r="S11" s="42"/>
      <c r="T11" s="179"/>
      <c r="U11" s="179"/>
      <c r="V11" s="179"/>
      <c r="W11" s="25"/>
      <c r="X11" s="79">
        <f t="shared" si="1"/>
        <v>1.05</v>
      </c>
    </row>
    <row r="12" spans="2:24">
      <c r="B12" s="228"/>
      <c r="C12" s="39">
        <f t="shared" si="0"/>
        <v>3.1818181818181817</v>
      </c>
      <c r="D12" s="22">
        <v>220</v>
      </c>
      <c r="E12" s="23"/>
      <c r="F12" s="179"/>
      <c r="G12" s="25"/>
      <c r="H12" s="26"/>
      <c r="I12" s="27"/>
      <c r="J12" s="27"/>
      <c r="K12" s="27"/>
      <c r="L12" s="27"/>
      <c r="M12" s="28"/>
      <c r="N12" s="23"/>
      <c r="O12" s="179"/>
      <c r="P12" s="25"/>
      <c r="Q12" s="23"/>
      <c r="R12" s="25"/>
      <c r="S12" s="42">
        <v>1</v>
      </c>
      <c r="T12" s="179">
        <v>0.7</v>
      </c>
      <c r="U12" s="179"/>
      <c r="V12" s="179"/>
      <c r="W12" s="13">
        <f>(S12*T12)+(U12*V12)</f>
        <v>0.7</v>
      </c>
      <c r="X12" s="79">
        <f>W12</f>
        <v>0.7</v>
      </c>
    </row>
    <row r="13" spans="2:24">
      <c r="B13" s="229"/>
      <c r="C13" s="39">
        <f t="shared" si="0"/>
        <v>1.3223140495867767</v>
      </c>
      <c r="D13" s="22">
        <v>220</v>
      </c>
      <c r="E13" s="23"/>
      <c r="F13" s="179"/>
      <c r="G13" s="25"/>
      <c r="H13" s="23">
        <v>4</v>
      </c>
      <c r="I13" s="179">
        <v>0.04</v>
      </c>
      <c r="J13" s="179"/>
      <c r="K13" s="179"/>
      <c r="L13" s="179">
        <f>(H13*I13)+(J13*K13)</f>
        <v>0.16</v>
      </c>
      <c r="M13" s="29">
        <f>L13/0.55</f>
        <v>0.29090909090909089</v>
      </c>
      <c r="N13" s="23"/>
      <c r="O13" s="179"/>
      <c r="P13" s="25"/>
      <c r="Q13" s="23"/>
      <c r="R13" s="25"/>
      <c r="S13" s="42"/>
      <c r="T13" s="179"/>
      <c r="U13" s="179"/>
      <c r="V13" s="179"/>
      <c r="W13" s="25"/>
      <c r="X13" s="79">
        <f t="shared" si="1"/>
        <v>0.29090909090909089</v>
      </c>
    </row>
    <row r="14" spans="2:24">
      <c r="B14" s="227" t="s">
        <v>30</v>
      </c>
      <c r="C14" s="39">
        <f t="shared" si="0"/>
        <v>1.8181818181818181</v>
      </c>
      <c r="D14" s="22">
        <v>110</v>
      </c>
      <c r="E14" s="23">
        <v>2</v>
      </c>
      <c r="F14" s="179">
        <v>0.1</v>
      </c>
      <c r="G14" s="25">
        <f t="shared" si="2"/>
        <v>0.2</v>
      </c>
      <c r="H14" s="26"/>
      <c r="I14" s="27"/>
      <c r="J14" s="27"/>
      <c r="K14" s="27"/>
      <c r="L14" s="27"/>
      <c r="M14" s="28"/>
      <c r="N14" s="23"/>
      <c r="O14" s="179"/>
      <c r="P14" s="25"/>
      <c r="Q14" s="23"/>
      <c r="R14" s="25"/>
      <c r="S14" s="42"/>
      <c r="T14" s="179"/>
      <c r="U14" s="179"/>
      <c r="V14" s="179"/>
      <c r="W14" s="25"/>
      <c r="X14" s="79">
        <f t="shared" si="1"/>
        <v>0.2</v>
      </c>
    </row>
    <row r="15" spans="2:24">
      <c r="B15" s="228"/>
      <c r="C15" s="39">
        <f t="shared" si="0"/>
        <v>3.1818181818181817</v>
      </c>
      <c r="D15" s="22">
        <v>220</v>
      </c>
      <c r="E15" s="23"/>
      <c r="F15" s="179"/>
      <c r="G15" s="25"/>
      <c r="H15" s="26"/>
      <c r="I15" s="27"/>
      <c r="J15" s="27"/>
      <c r="K15" s="27"/>
      <c r="L15" s="27"/>
      <c r="M15" s="28"/>
      <c r="N15" s="23"/>
      <c r="O15" s="179"/>
      <c r="P15" s="25"/>
      <c r="Q15" s="23"/>
      <c r="R15" s="25"/>
      <c r="S15" s="42">
        <v>1</v>
      </c>
      <c r="T15" s="179">
        <v>0.7</v>
      </c>
      <c r="U15" s="179"/>
      <c r="V15" s="179"/>
      <c r="W15" s="13">
        <f>(S15*T15)+(U15*V15)</f>
        <v>0.7</v>
      </c>
      <c r="X15" s="79">
        <f>W15</f>
        <v>0.7</v>
      </c>
    </row>
    <row r="16" spans="2:24">
      <c r="B16" s="229"/>
      <c r="C16" s="39">
        <f t="shared" si="0"/>
        <v>0.66115702479338834</v>
      </c>
      <c r="D16" s="22">
        <v>220</v>
      </c>
      <c r="E16" s="23"/>
      <c r="F16" s="179"/>
      <c r="G16" s="25"/>
      <c r="H16" s="23">
        <v>4</v>
      </c>
      <c r="I16" s="179">
        <v>0.02</v>
      </c>
      <c r="J16" s="179"/>
      <c r="K16" s="179"/>
      <c r="L16" s="179">
        <f>(H16*I16)+(J16*K16)</f>
        <v>0.08</v>
      </c>
      <c r="M16" s="29">
        <f>L16/0.55</f>
        <v>0.14545454545454545</v>
      </c>
      <c r="N16" s="23"/>
      <c r="O16" s="179"/>
      <c r="P16" s="25"/>
      <c r="Q16" s="23"/>
      <c r="R16" s="25"/>
      <c r="S16" s="58"/>
      <c r="T16" s="58"/>
      <c r="U16" s="179"/>
      <c r="V16" s="179"/>
      <c r="W16" s="25"/>
      <c r="X16" s="79">
        <f t="shared" si="1"/>
        <v>0.14545454545454545</v>
      </c>
    </row>
    <row r="17" spans="2:24">
      <c r="B17" s="227" t="s">
        <v>31</v>
      </c>
      <c r="C17" s="39">
        <f t="shared" si="0"/>
        <v>11.363636363636363</v>
      </c>
      <c r="D17" s="22">
        <v>110</v>
      </c>
      <c r="E17" s="23">
        <v>11</v>
      </c>
      <c r="F17" s="179">
        <v>0.1</v>
      </c>
      <c r="G17" s="25">
        <f t="shared" ref="G17" si="3">E17*F17</f>
        <v>1.1000000000000001</v>
      </c>
      <c r="H17" s="26"/>
      <c r="I17" s="27"/>
      <c r="J17" s="27"/>
      <c r="K17" s="27"/>
      <c r="L17" s="27"/>
      <c r="M17" s="28"/>
      <c r="N17" s="23"/>
      <c r="O17" s="179"/>
      <c r="P17" s="25"/>
      <c r="Q17" s="23">
        <v>1</v>
      </c>
      <c r="R17" s="25">
        <v>0.15</v>
      </c>
      <c r="S17" s="42"/>
      <c r="T17" s="179"/>
      <c r="U17" s="179"/>
      <c r="V17" s="179"/>
      <c r="W17" s="25"/>
      <c r="X17" s="79">
        <f t="shared" si="1"/>
        <v>1.25</v>
      </c>
    </row>
    <row r="18" spans="2:24">
      <c r="B18" s="228"/>
      <c r="C18" s="39">
        <f t="shared" si="0"/>
        <v>3.1818181818181817</v>
      </c>
      <c r="D18" s="22">
        <v>220</v>
      </c>
      <c r="E18" s="23"/>
      <c r="F18" s="179"/>
      <c r="G18" s="25"/>
      <c r="H18" s="26"/>
      <c r="I18" s="27"/>
      <c r="J18" s="27"/>
      <c r="K18" s="27"/>
      <c r="L18" s="27"/>
      <c r="M18" s="28"/>
      <c r="N18" s="23"/>
      <c r="O18" s="179"/>
      <c r="P18" s="25"/>
      <c r="Q18" s="23"/>
      <c r="R18" s="25"/>
      <c r="S18" s="42">
        <v>1</v>
      </c>
      <c r="T18" s="179">
        <v>0.7</v>
      </c>
      <c r="U18" s="179"/>
      <c r="V18" s="179"/>
      <c r="W18" s="13">
        <f>(S18*T18)+(U18*V18)</f>
        <v>0.7</v>
      </c>
      <c r="X18" s="79">
        <f>W18</f>
        <v>0.7</v>
      </c>
    </row>
    <row r="19" spans="2:24">
      <c r="B19" s="229"/>
      <c r="C19" s="39">
        <f t="shared" si="0"/>
        <v>1.3223140495867767</v>
      </c>
      <c r="D19" s="22">
        <v>220</v>
      </c>
      <c r="E19" s="23"/>
      <c r="F19" s="179"/>
      <c r="G19" s="25"/>
      <c r="H19" s="23">
        <v>4</v>
      </c>
      <c r="I19" s="179">
        <v>0.04</v>
      </c>
      <c r="J19" s="179"/>
      <c r="K19" s="179"/>
      <c r="L19" s="179">
        <f>(H19*I19)+(J19*K19)</f>
        <v>0.16</v>
      </c>
      <c r="M19" s="29">
        <f>L19/0.55</f>
        <v>0.29090909090909089</v>
      </c>
      <c r="N19" s="23"/>
      <c r="O19" s="179"/>
      <c r="P19" s="25"/>
      <c r="Q19" s="23"/>
      <c r="R19" s="25"/>
      <c r="S19" s="58"/>
      <c r="T19" s="58"/>
      <c r="U19" s="179"/>
      <c r="V19" s="179"/>
      <c r="W19" s="25"/>
      <c r="X19" s="79">
        <f t="shared" si="1"/>
        <v>0.29090909090909089</v>
      </c>
    </row>
    <row r="20" spans="2:24">
      <c r="B20" s="158" t="s">
        <v>69</v>
      </c>
      <c r="C20" s="39">
        <f t="shared" si="0"/>
        <v>1.3223140495867767</v>
      </c>
      <c r="D20" s="22">
        <v>220</v>
      </c>
      <c r="E20" s="23"/>
      <c r="F20" s="179"/>
      <c r="G20" s="25"/>
      <c r="H20" s="23">
        <v>8</v>
      </c>
      <c r="I20" s="179">
        <v>0.02</v>
      </c>
      <c r="J20" s="179"/>
      <c r="K20" s="179"/>
      <c r="L20" s="179">
        <f>(H20*I20)+(J20*K20)</f>
        <v>0.16</v>
      </c>
      <c r="M20" s="29">
        <f>L20/0.55</f>
        <v>0.29090909090909089</v>
      </c>
      <c r="N20" s="23"/>
      <c r="O20" s="179"/>
      <c r="P20" s="25"/>
      <c r="Q20" s="23"/>
      <c r="R20" s="25"/>
      <c r="S20" s="42"/>
      <c r="T20" s="179"/>
      <c r="U20" s="179"/>
      <c r="V20" s="179"/>
      <c r="W20" s="25"/>
      <c r="X20" s="79">
        <f t="shared" si="1"/>
        <v>0.29090909090909089</v>
      </c>
    </row>
    <row r="21" spans="2:24">
      <c r="B21" s="245" t="s">
        <v>33</v>
      </c>
      <c r="C21" s="39">
        <f t="shared" si="0"/>
        <v>3.1818181818181817</v>
      </c>
      <c r="D21" s="22">
        <v>220</v>
      </c>
      <c r="E21" s="23"/>
      <c r="F21" s="179"/>
      <c r="G21" s="25"/>
      <c r="H21" s="26"/>
      <c r="I21" s="27"/>
      <c r="J21" s="27"/>
      <c r="K21" s="27"/>
      <c r="L21" s="27"/>
      <c r="M21" s="28"/>
      <c r="N21" s="23"/>
      <c r="O21" s="179"/>
      <c r="P21" s="25"/>
      <c r="Q21" s="23"/>
      <c r="R21" s="25"/>
      <c r="S21" s="42">
        <v>1</v>
      </c>
      <c r="T21" s="179">
        <v>0.7</v>
      </c>
      <c r="U21" s="179"/>
      <c r="V21" s="179"/>
      <c r="W21" s="13">
        <f>(S21*T21)+(U21*V21)</f>
        <v>0.7</v>
      </c>
      <c r="X21" s="79">
        <f>W21</f>
        <v>0.7</v>
      </c>
    </row>
    <row r="22" spans="2:24">
      <c r="B22" s="246"/>
      <c r="C22" s="39">
        <f t="shared" si="0"/>
        <v>1.3223140495867767</v>
      </c>
      <c r="D22" s="22">
        <v>220</v>
      </c>
      <c r="E22" s="23"/>
      <c r="F22" s="179"/>
      <c r="G22" s="25"/>
      <c r="H22" s="23">
        <v>4</v>
      </c>
      <c r="I22" s="179">
        <v>0.04</v>
      </c>
      <c r="J22" s="179"/>
      <c r="K22" s="179"/>
      <c r="L22" s="179">
        <f>(H22*I22)+(J22*K22)</f>
        <v>0.16</v>
      </c>
      <c r="M22" s="29">
        <f>L22/0.55</f>
        <v>0.29090909090909089</v>
      </c>
      <c r="N22" s="23"/>
      <c r="O22" s="179"/>
      <c r="P22" s="25"/>
      <c r="Q22" s="23"/>
      <c r="R22" s="25"/>
      <c r="S22" s="58"/>
      <c r="T22" s="58"/>
      <c r="U22" s="179"/>
      <c r="V22" s="179"/>
      <c r="W22" s="25"/>
      <c r="X22" s="79">
        <f t="shared" si="1"/>
        <v>0.29090909090909089</v>
      </c>
    </row>
    <row r="23" spans="2:24">
      <c r="B23" s="245" t="s">
        <v>34</v>
      </c>
      <c r="C23" s="39">
        <f t="shared" si="0"/>
        <v>1.8181818181818181</v>
      </c>
      <c r="D23" s="22">
        <v>220</v>
      </c>
      <c r="E23" s="23">
        <v>4</v>
      </c>
      <c r="F23" s="179">
        <v>0.1</v>
      </c>
      <c r="G23" s="25">
        <f t="shared" ref="G23" si="4">E23*F23</f>
        <v>0.4</v>
      </c>
      <c r="H23" s="26"/>
      <c r="I23" s="27"/>
      <c r="J23" s="27"/>
      <c r="K23" s="27"/>
      <c r="L23" s="27"/>
      <c r="M23" s="28"/>
      <c r="N23" s="23"/>
      <c r="O23" s="179"/>
      <c r="P23" s="25"/>
      <c r="Q23" s="23"/>
      <c r="R23" s="25"/>
      <c r="S23" s="42"/>
      <c r="T23" s="179"/>
      <c r="U23" s="179"/>
      <c r="V23" s="179"/>
      <c r="W23" s="25"/>
      <c r="X23" s="79">
        <f>SUM(G23,M23,P23,R23,W23)</f>
        <v>0.4</v>
      </c>
    </row>
    <row r="24" spans="2:24">
      <c r="B24" s="247"/>
      <c r="C24" s="39">
        <f t="shared" si="0"/>
        <v>49.090909090909093</v>
      </c>
      <c r="D24" s="22">
        <v>220</v>
      </c>
      <c r="E24" s="23"/>
      <c r="F24" s="5"/>
      <c r="G24" s="58"/>
      <c r="H24" s="26"/>
      <c r="I24" s="27"/>
      <c r="J24" s="27"/>
      <c r="K24" s="27"/>
      <c r="L24" s="27"/>
      <c r="M24" s="28"/>
      <c r="N24" s="23">
        <v>2</v>
      </c>
      <c r="O24" s="179">
        <v>5.4</v>
      </c>
      <c r="P24" s="25">
        <f>N24*O24</f>
        <v>10.8</v>
      </c>
      <c r="Q24" s="23"/>
      <c r="R24" s="25"/>
      <c r="S24" s="42"/>
      <c r="T24" s="179"/>
      <c r="U24" s="179"/>
      <c r="V24" s="179"/>
      <c r="W24" s="25"/>
      <c r="X24" s="79">
        <f>P24</f>
        <v>10.8</v>
      </c>
    </row>
    <row r="25" spans="2:24">
      <c r="B25" s="246"/>
      <c r="C25" s="39">
        <f t="shared" si="0"/>
        <v>3.9669421487603298</v>
      </c>
      <c r="D25" s="22">
        <v>220</v>
      </c>
      <c r="E25" s="23"/>
      <c r="F25" s="179"/>
      <c r="G25" s="25"/>
      <c r="H25" s="23">
        <v>8</v>
      </c>
      <c r="I25" s="179">
        <v>0.04</v>
      </c>
      <c r="J25" s="179">
        <v>8</v>
      </c>
      <c r="K25" s="179">
        <v>0.02</v>
      </c>
      <c r="L25" s="179">
        <f>(H25*I25)+(J25*K25)</f>
        <v>0.48</v>
      </c>
      <c r="M25" s="29">
        <f>L25/0.55</f>
        <v>0.87272727272727257</v>
      </c>
      <c r="N25" s="23"/>
      <c r="O25" s="179"/>
      <c r="P25" s="25"/>
      <c r="Q25" s="23"/>
      <c r="R25" s="25"/>
      <c r="S25" s="42"/>
      <c r="T25" s="179"/>
      <c r="U25" s="179"/>
      <c r="V25" s="179"/>
      <c r="W25" s="25"/>
      <c r="X25" s="79">
        <f t="shared" si="1"/>
        <v>0.87272727272727257</v>
      </c>
    </row>
    <row r="26" spans="2:24">
      <c r="B26" s="245" t="s">
        <v>36</v>
      </c>
      <c r="C26" s="39">
        <f t="shared" si="0"/>
        <v>9.545454545454545</v>
      </c>
      <c r="D26" s="22">
        <v>110</v>
      </c>
      <c r="E26" s="23">
        <v>9</v>
      </c>
      <c r="F26" s="179">
        <v>0.1</v>
      </c>
      <c r="G26" s="25">
        <f t="shared" ref="G26" si="5">E26*F26</f>
        <v>0.9</v>
      </c>
      <c r="H26" s="26"/>
      <c r="I26" s="27"/>
      <c r="J26" s="27"/>
      <c r="K26" s="27"/>
      <c r="L26" s="27"/>
      <c r="M26" s="28"/>
      <c r="N26" s="23"/>
      <c r="O26" s="179"/>
      <c r="P26" s="25"/>
      <c r="Q26" s="23">
        <v>1</v>
      </c>
      <c r="R26" s="25">
        <v>0.15</v>
      </c>
      <c r="S26" s="42"/>
      <c r="T26" s="179"/>
      <c r="U26" s="179"/>
      <c r="V26" s="179"/>
      <c r="W26" s="25"/>
      <c r="X26" s="79">
        <f t="shared" si="1"/>
        <v>1.05</v>
      </c>
    </row>
    <row r="27" spans="2:24">
      <c r="B27" s="247"/>
      <c r="C27" s="39">
        <f t="shared" si="0"/>
        <v>9.5454545454545432</v>
      </c>
      <c r="D27" s="22">
        <v>220</v>
      </c>
      <c r="E27" s="23"/>
      <c r="F27" s="179"/>
      <c r="G27" s="25"/>
      <c r="H27" s="26"/>
      <c r="I27" s="27"/>
      <c r="J27" s="27"/>
      <c r="K27" s="27"/>
      <c r="L27" s="27"/>
      <c r="M27" s="28"/>
      <c r="N27" s="23"/>
      <c r="O27" s="179"/>
      <c r="P27" s="25"/>
      <c r="Q27" s="23"/>
      <c r="R27" s="25"/>
      <c r="S27" s="42">
        <v>3</v>
      </c>
      <c r="T27" s="179">
        <v>0.7</v>
      </c>
      <c r="U27" s="179"/>
      <c r="V27" s="179"/>
      <c r="W27" s="13">
        <f>(S27*T27)+(U27*V27)</f>
        <v>2.0999999999999996</v>
      </c>
      <c r="X27" s="79">
        <f>W27</f>
        <v>2.0999999999999996</v>
      </c>
    </row>
    <row r="28" spans="2:24">
      <c r="B28" s="247"/>
      <c r="C28" s="39">
        <f t="shared" si="0"/>
        <v>18.181818181818183</v>
      </c>
      <c r="D28" s="22">
        <v>110</v>
      </c>
      <c r="E28" s="23"/>
      <c r="F28" s="179"/>
      <c r="G28" s="25"/>
      <c r="H28" s="26"/>
      <c r="I28" s="27"/>
      <c r="J28" s="27"/>
      <c r="K28" s="27"/>
      <c r="L28" s="27"/>
      <c r="M28" s="28"/>
      <c r="N28" s="23">
        <v>1</v>
      </c>
      <c r="O28" s="73">
        <v>2</v>
      </c>
      <c r="P28" s="38">
        <f>N28*O28</f>
        <v>2</v>
      </c>
      <c r="Q28" s="23"/>
      <c r="R28" s="25"/>
      <c r="S28" s="42"/>
      <c r="T28" s="179"/>
      <c r="U28" s="179"/>
      <c r="V28" s="179"/>
      <c r="W28" s="13"/>
      <c r="X28" s="79">
        <f>P28</f>
        <v>2</v>
      </c>
    </row>
    <row r="29" spans="2:24">
      <c r="B29" s="246"/>
      <c r="C29" s="39">
        <f t="shared" si="0"/>
        <v>5.2892561983471067</v>
      </c>
      <c r="D29" s="22">
        <v>220</v>
      </c>
      <c r="E29" s="23"/>
      <c r="F29" s="179"/>
      <c r="G29" s="25"/>
      <c r="H29" s="23">
        <v>16</v>
      </c>
      <c r="I29" s="179">
        <v>0.04</v>
      </c>
      <c r="J29" s="179"/>
      <c r="K29" s="179"/>
      <c r="L29" s="179">
        <f>(H29*I29)+(J29*K29)</f>
        <v>0.64</v>
      </c>
      <c r="M29" s="29">
        <f>L29/0.55</f>
        <v>1.1636363636363636</v>
      </c>
      <c r="N29" s="23"/>
      <c r="O29" s="179"/>
      <c r="P29" s="25"/>
      <c r="Q29" s="23"/>
      <c r="R29" s="25"/>
      <c r="S29" s="75"/>
      <c r="T29" s="5"/>
      <c r="U29" s="179"/>
      <c r="V29" s="179"/>
      <c r="W29" s="25"/>
      <c r="X29" s="79">
        <f t="shared" si="1"/>
        <v>1.1636363636363636</v>
      </c>
    </row>
    <row r="30" spans="2:24">
      <c r="B30" s="86" t="s">
        <v>35</v>
      </c>
      <c r="C30" s="39">
        <f>(X30*1000)/D30</f>
        <v>1.8842975206611572</v>
      </c>
      <c r="D30" s="22">
        <v>220</v>
      </c>
      <c r="E30" s="23"/>
      <c r="F30" s="179"/>
      <c r="G30" s="25"/>
      <c r="H30" s="23">
        <v>11</v>
      </c>
      <c r="I30" s="179">
        <v>0.02</v>
      </c>
      <c r="J30" s="179">
        <v>4</v>
      </c>
      <c r="K30" s="101">
        <v>2E-3</v>
      </c>
      <c r="L30" s="179">
        <f>(H30*I30)+(J30*K30)</f>
        <v>0.22800000000000001</v>
      </c>
      <c r="M30" s="29">
        <f>L30/0.55</f>
        <v>0.41454545454545455</v>
      </c>
      <c r="N30" s="23"/>
      <c r="O30" s="179"/>
      <c r="P30" s="25"/>
      <c r="Q30" s="23"/>
      <c r="R30" s="25"/>
      <c r="S30" s="76"/>
      <c r="T30" s="27"/>
      <c r="U30" s="27"/>
      <c r="V30" s="27"/>
      <c r="W30" s="28"/>
      <c r="X30" s="79">
        <f>SUM(G30,M30,P30,R30,W30)</f>
        <v>0.41454545454545455</v>
      </c>
    </row>
    <row r="31" spans="2:24" ht="15.75" thickBot="1">
      <c r="B31" s="160" t="s">
        <v>66</v>
      </c>
      <c r="C31" s="172">
        <f>(X31*1000)/D31</f>
        <v>0.90909090909090906</v>
      </c>
      <c r="D31" s="176">
        <v>220</v>
      </c>
      <c r="E31" s="49">
        <v>2</v>
      </c>
      <c r="F31" s="50">
        <v>0.1</v>
      </c>
      <c r="G31" s="51">
        <f t="shared" ref="G31" si="6">E31*F31</f>
        <v>0.2</v>
      </c>
      <c r="H31" s="61"/>
      <c r="I31" s="62"/>
      <c r="J31" s="62"/>
      <c r="K31" s="62"/>
      <c r="L31" s="62"/>
      <c r="M31" s="63"/>
      <c r="N31" s="61"/>
      <c r="O31" s="62"/>
      <c r="P31" s="63"/>
      <c r="Q31" s="61"/>
      <c r="R31" s="63"/>
      <c r="S31" s="77"/>
      <c r="T31" s="62"/>
      <c r="U31" s="62"/>
      <c r="V31" s="62"/>
      <c r="W31" s="63"/>
      <c r="X31" s="169">
        <f>SUM(G31)</f>
        <v>0.2</v>
      </c>
    </row>
    <row r="32" spans="2:24" ht="16.5" thickBot="1">
      <c r="B32" s="174" t="s">
        <v>67</v>
      </c>
      <c r="C32" s="175">
        <f>(X32*1000)/382</f>
        <v>70.183246073298434</v>
      </c>
      <c r="D32" s="159">
        <v>382</v>
      </c>
      <c r="E32" s="218" t="s">
        <v>25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20"/>
      <c r="X32" s="40">
        <v>26.81</v>
      </c>
    </row>
  </sheetData>
  <mergeCells count="20">
    <mergeCell ref="B2:X2"/>
    <mergeCell ref="B14:B16"/>
    <mergeCell ref="B3:B5"/>
    <mergeCell ref="C3:C5"/>
    <mergeCell ref="D3:D5"/>
    <mergeCell ref="E3:X3"/>
    <mergeCell ref="E4:G4"/>
    <mergeCell ref="H4:M4"/>
    <mergeCell ref="N4:P4"/>
    <mergeCell ref="Q4:R4"/>
    <mergeCell ref="S4:W4"/>
    <mergeCell ref="X4:X5"/>
    <mergeCell ref="B7:B8"/>
    <mergeCell ref="B9:B10"/>
    <mergeCell ref="B11:B13"/>
    <mergeCell ref="B17:B19"/>
    <mergeCell ref="B21:B22"/>
    <mergeCell ref="B23:B25"/>
    <mergeCell ref="B26:B29"/>
    <mergeCell ref="E32:W32"/>
  </mergeCells>
  <pageMargins left="0.51181102362204722" right="0.51181102362204722" top="1.5748031496062993" bottom="0.78740157480314965" header="0.31496062992125984" footer="0.31496062992125984"/>
  <pageSetup paperSize="9" scale="8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X33"/>
  <sheetViews>
    <sheetView workbookViewId="0">
      <selection activeCell="AA12" sqref="AA12"/>
    </sheetView>
  </sheetViews>
  <sheetFormatPr defaultRowHeight="15"/>
  <cols>
    <col min="1" max="1" width="1" customWidth="1"/>
    <col min="2" max="2" width="21" style="1" customWidth="1"/>
    <col min="3" max="3" width="9.42578125" customWidth="1"/>
    <col min="4" max="4" width="6.140625" customWidth="1"/>
    <col min="5" max="5" width="5.42578125" customWidth="1"/>
    <col min="6" max="7" width="5" customWidth="1"/>
    <col min="8" max="8" width="4.5703125" customWidth="1"/>
    <col min="9" max="9" width="6.5703125" customWidth="1"/>
    <col min="10" max="10" width="5.140625" customWidth="1"/>
    <col min="11" max="11" width="5.28515625" customWidth="1"/>
    <col min="12" max="12" width="8.42578125" bestFit="1" customWidth="1"/>
    <col min="13" max="13" width="8.42578125" customWidth="1"/>
    <col min="14" max="14" width="4.85546875" customWidth="1"/>
    <col min="15" max="15" width="5.5703125" customWidth="1"/>
    <col min="16" max="16" width="5.7109375" customWidth="1"/>
    <col min="17" max="18" width="5.5703125" customWidth="1"/>
    <col min="19" max="19" width="5.7109375" customWidth="1"/>
    <col min="20" max="20" width="5.140625" customWidth="1"/>
    <col min="21" max="21" width="6.5703125" customWidth="1"/>
    <col min="22" max="22" width="5.85546875" customWidth="1"/>
  </cols>
  <sheetData>
    <row r="1" spans="2:24" ht="15.75" thickBot="1"/>
    <row r="2" spans="2:24" ht="16.5" thickBot="1">
      <c r="B2" s="224" t="s">
        <v>125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6"/>
    </row>
    <row r="3" spans="2:24" ht="15.75" customHeight="1" thickBot="1">
      <c r="B3" s="258" t="s">
        <v>7</v>
      </c>
      <c r="C3" s="261" t="s">
        <v>0</v>
      </c>
      <c r="D3" s="264" t="s">
        <v>1</v>
      </c>
      <c r="E3" s="221" t="s">
        <v>65</v>
      </c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3"/>
    </row>
    <row r="4" spans="2:24" ht="15" customHeight="1">
      <c r="B4" s="259"/>
      <c r="C4" s="262"/>
      <c r="D4" s="265"/>
      <c r="E4" s="230" t="s">
        <v>2</v>
      </c>
      <c r="F4" s="231"/>
      <c r="G4" s="232"/>
      <c r="H4" s="230" t="s">
        <v>3</v>
      </c>
      <c r="I4" s="231"/>
      <c r="J4" s="231"/>
      <c r="K4" s="231"/>
      <c r="L4" s="231"/>
      <c r="M4" s="232"/>
      <c r="N4" s="230" t="s">
        <v>63</v>
      </c>
      <c r="O4" s="231"/>
      <c r="P4" s="232"/>
      <c r="Q4" s="230" t="s">
        <v>57</v>
      </c>
      <c r="R4" s="232"/>
      <c r="S4" s="230" t="s">
        <v>23</v>
      </c>
      <c r="T4" s="231"/>
      <c r="U4" s="231"/>
      <c r="V4" s="231"/>
      <c r="W4" s="232"/>
      <c r="X4" s="253" t="s">
        <v>46</v>
      </c>
    </row>
    <row r="5" spans="2:24" ht="22.5" customHeight="1">
      <c r="B5" s="260"/>
      <c r="C5" s="263"/>
      <c r="D5" s="266"/>
      <c r="E5" s="8" t="s">
        <v>62</v>
      </c>
      <c r="F5" s="71" t="s">
        <v>47</v>
      </c>
      <c r="G5" s="9" t="s">
        <v>5</v>
      </c>
      <c r="H5" s="8" t="s">
        <v>62</v>
      </c>
      <c r="I5" s="71" t="s">
        <v>4</v>
      </c>
      <c r="J5" s="8" t="s">
        <v>62</v>
      </c>
      <c r="K5" s="71" t="s">
        <v>4</v>
      </c>
      <c r="L5" s="71" t="s">
        <v>48</v>
      </c>
      <c r="M5" s="9" t="s">
        <v>49</v>
      </c>
      <c r="N5" s="8" t="s">
        <v>62</v>
      </c>
      <c r="O5" s="71" t="s">
        <v>51</v>
      </c>
      <c r="P5" s="9" t="s">
        <v>5</v>
      </c>
      <c r="Q5" s="8" t="s">
        <v>62</v>
      </c>
      <c r="R5" s="9" t="s">
        <v>47</v>
      </c>
      <c r="S5" s="8" t="s">
        <v>62</v>
      </c>
      <c r="T5" s="71" t="s">
        <v>47</v>
      </c>
      <c r="U5" s="8" t="s">
        <v>62</v>
      </c>
      <c r="V5" s="71" t="s">
        <v>47</v>
      </c>
      <c r="W5" s="9" t="s">
        <v>50</v>
      </c>
      <c r="X5" s="254"/>
    </row>
    <row r="6" spans="2:24">
      <c r="B6" s="255" t="s">
        <v>59</v>
      </c>
      <c r="C6" s="39">
        <f t="shared" ref="C6:C24" si="0">(X6*1000)/D6</f>
        <v>14.545454545454545</v>
      </c>
      <c r="D6" s="41">
        <v>110</v>
      </c>
      <c r="E6" s="42">
        <v>6</v>
      </c>
      <c r="F6" s="24">
        <v>0.1</v>
      </c>
      <c r="G6" s="25">
        <f t="shared" ref="G6:G18" si="1">E6*F6</f>
        <v>0.60000000000000009</v>
      </c>
      <c r="H6" s="23"/>
      <c r="I6" s="24"/>
      <c r="J6" s="24"/>
      <c r="K6" s="24"/>
      <c r="L6" s="24"/>
      <c r="M6" s="29"/>
      <c r="N6" s="23"/>
      <c r="O6" s="24"/>
      <c r="P6" s="25"/>
      <c r="Q6" s="23">
        <v>1</v>
      </c>
      <c r="R6" s="38">
        <v>1</v>
      </c>
      <c r="S6" s="23"/>
      <c r="T6" s="24"/>
      <c r="U6" s="24"/>
      <c r="V6" s="24"/>
      <c r="W6" s="25">
        <f t="shared" ref="W6" si="2">(S6*T6)+(U6*V6)</f>
        <v>0</v>
      </c>
      <c r="X6" s="79">
        <f>SUM(G6,P6,R6)</f>
        <v>1.6</v>
      </c>
    </row>
    <row r="7" spans="2:24">
      <c r="B7" s="256"/>
      <c r="C7" s="39">
        <f t="shared" si="0"/>
        <v>3.1818181818181817</v>
      </c>
      <c r="D7" s="41">
        <v>220</v>
      </c>
      <c r="E7" s="42"/>
      <c r="F7" s="24"/>
      <c r="G7" s="25"/>
      <c r="H7" s="23"/>
      <c r="I7" s="24"/>
      <c r="J7" s="24"/>
      <c r="K7" s="24"/>
      <c r="L7" s="24"/>
      <c r="M7" s="29"/>
      <c r="N7" s="23"/>
      <c r="O7" s="24"/>
      <c r="P7" s="25"/>
      <c r="Q7" s="23"/>
      <c r="R7" s="38"/>
      <c r="S7" s="23">
        <v>1</v>
      </c>
      <c r="T7" s="24">
        <v>0.7</v>
      </c>
      <c r="U7" s="24"/>
      <c r="V7" s="24"/>
      <c r="W7" s="25">
        <f>(S7*T7)+(U7*V7)</f>
        <v>0.7</v>
      </c>
      <c r="X7" s="79">
        <f>W7</f>
        <v>0.7</v>
      </c>
    </row>
    <row r="8" spans="2:24">
      <c r="B8" s="257"/>
      <c r="C8" s="39">
        <f t="shared" si="0"/>
        <v>2.6446280991735533</v>
      </c>
      <c r="D8" s="41">
        <v>220</v>
      </c>
      <c r="E8" s="42"/>
      <c r="F8" s="24"/>
      <c r="G8" s="25"/>
      <c r="H8" s="23">
        <v>8</v>
      </c>
      <c r="I8" s="24">
        <v>0.04</v>
      </c>
      <c r="J8" s="24"/>
      <c r="K8" s="24"/>
      <c r="L8" s="24">
        <f t="shared" ref="L8:L21" si="3">(H8*I8)+(J8*K8)</f>
        <v>0.32</v>
      </c>
      <c r="M8" s="29">
        <f t="shared" ref="M8:M21" si="4">L8/0.55</f>
        <v>0.58181818181818179</v>
      </c>
      <c r="N8" s="23"/>
      <c r="O8" s="24"/>
      <c r="P8" s="25"/>
      <c r="Q8" s="23"/>
      <c r="R8" s="25"/>
      <c r="S8" s="57"/>
      <c r="T8" s="58"/>
      <c r="U8" s="58"/>
      <c r="V8" s="58"/>
      <c r="W8" s="59"/>
      <c r="X8" s="79">
        <f>M8</f>
        <v>0.58181818181818179</v>
      </c>
    </row>
    <row r="9" spans="2:24">
      <c r="B9" s="227" t="s">
        <v>38</v>
      </c>
      <c r="C9" s="39">
        <f t="shared" si="0"/>
        <v>6.8181818181818192</v>
      </c>
      <c r="D9" s="41">
        <v>110</v>
      </c>
      <c r="E9" s="42">
        <v>6</v>
      </c>
      <c r="F9" s="24">
        <v>0.1</v>
      </c>
      <c r="G9" s="25">
        <f t="shared" si="1"/>
        <v>0.60000000000000009</v>
      </c>
      <c r="H9" s="23"/>
      <c r="I9" s="24"/>
      <c r="J9" s="24"/>
      <c r="K9" s="24"/>
      <c r="L9" s="24"/>
      <c r="M9" s="29"/>
      <c r="N9" s="23"/>
      <c r="O9" s="24"/>
      <c r="P9" s="25"/>
      <c r="Q9" s="23">
        <v>1</v>
      </c>
      <c r="R9" s="25">
        <v>0.15</v>
      </c>
      <c r="S9" s="23"/>
      <c r="T9" s="24"/>
      <c r="U9" s="24"/>
      <c r="V9" s="24"/>
      <c r="W9" s="25"/>
      <c r="X9" s="79">
        <f>SUM(G9,P9,R9)</f>
        <v>0.75000000000000011</v>
      </c>
    </row>
    <row r="10" spans="2:24">
      <c r="B10" s="228"/>
      <c r="C10" s="39">
        <f t="shared" si="0"/>
        <v>3.1818181818181817</v>
      </c>
      <c r="D10" s="41">
        <v>220</v>
      </c>
      <c r="E10" s="42"/>
      <c r="F10" s="24"/>
      <c r="G10" s="25"/>
      <c r="H10" s="23"/>
      <c r="I10" s="24"/>
      <c r="J10" s="24"/>
      <c r="K10" s="24"/>
      <c r="L10" s="24"/>
      <c r="M10" s="29"/>
      <c r="N10" s="23"/>
      <c r="O10" s="24"/>
      <c r="P10" s="25"/>
      <c r="Q10" s="23"/>
      <c r="R10" s="25"/>
      <c r="S10" s="23">
        <v>1</v>
      </c>
      <c r="T10" s="24">
        <v>0.7</v>
      </c>
      <c r="U10" s="24"/>
      <c r="V10" s="24"/>
      <c r="W10" s="25">
        <f>(S10*T10)+(U10*V10)</f>
        <v>0.7</v>
      </c>
      <c r="X10" s="79">
        <f>W10</f>
        <v>0.7</v>
      </c>
    </row>
    <row r="11" spans="2:24">
      <c r="B11" s="229"/>
      <c r="C11" s="39">
        <f t="shared" si="0"/>
        <v>2.6446280991735533</v>
      </c>
      <c r="D11" s="41">
        <v>220</v>
      </c>
      <c r="E11" s="42"/>
      <c r="F11" s="24"/>
      <c r="G11" s="25"/>
      <c r="H11" s="23">
        <v>8</v>
      </c>
      <c r="I11" s="24">
        <v>0.04</v>
      </c>
      <c r="J11" s="24"/>
      <c r="K11" s="24"/>
      <c r="L11" s="24">
        <f t="shared" si="3"/>
        <v>0.32</v>
      </c>
      <c r="M11" s="29">
        <f t="shared" si="4"/>
        <v>0.58181818181818179</v>
      </c>
      <c r="N11" s="23"/>
      <c r="O11" s="24"/>
      <c r="P11" s="25"/>
      <c r="Q11" s="23"/>
      <c r="R11" s="25"/>
      <c r="S11" s="57"/>
      <c r="T11" s="58"/>
      <c r="U11" s="58"/>
      <c r="V11" s="58"/>
      <c r="W11" s="59"/>
      <c r="X11" s="79">
        <f>M11</f>
        <v>0.58181818181818179</v>
      </c>
    </row>
    <row r="12" spans="2:24">
      <c r="B12" s="227" t="s">
        <v>39</v>
      </c>
      <c r="C12" s="39">
        <f t="shared" si="0"/>
        <v>10.909090909090908</v>
      </c>
      <c r="D12" s="41">
        <v>110</v>
      </c>
      <c r="E12" s="42">
        <v>9</v>
      </c>
      <c r="F12" s="24">
        <v>0.1</v>
      </c>
      <c r="G12" s="25">
        <f t="shared" si="1"/>
        <v>0.9</v>
      </c>
      <c r="H12" s="23"/>
      <c r="I12" s="24"/>
      <c r="J12" s="24"/>
      <c r="K12" s="24"/>
      <c r="L12" s="24"/>
      <c r="M12" s="29"/>
      <c r="N12" s="23"/>
      <c r="O12" s="24"/>
      <c r="P12" s="25"/>
      <c r="Q12" s="23">
        <v>2</v>
      </c>
      <c r="R12" s="25">
        <v>0.3</v>
      </c>
      <c r="S12" s="23"/>
      <c r="T12" s="24"/>
      <c r="U12" s="24"/>
      <c r="V12" s="24"/>
      <c r="W12" s="25"/>
      <c r="X12" s="79">
        <f>SUM(G12,P12,R12)</f>
        <v>1.2</v>
      </c>
    </row>
    <row r="13" spans="2:24">
      <c r="B13" s="228"/>
      <c r="C13" s="39">
        <f t="shared" si="0"/>
        <v>6.3636363636363633</v>
      </c>
      <c r="D13" s="41">
        <v>220</v>
      </c>
      <c r="E13" s="42"/>
      <c r="F13" s="24"/>
      <c r="G13" s="25"/>
      <c r="H13" s="23"/>
      <c r="I13" s="24"/>
      <c r="J13" s="24"/>
      <c r="K13" s="24"/>
      <c r="L13" s="24"/>
      <c r="M13" s="29"/>
      <c r="N13" s="23"/>
      <c r="O13" s="24"/>
      <c r="P13" s="25"/>
      <c r="Q13" s="23"/>
      <c r="R13" s="25"/>
      <c r="S13" s="23">
        <v>2</v>
      </c>
      <c r="T13" s="24">
        <v>0.7</v>
      </c>
      <c r="U13" s="24"/>
      <c r="V13" s="24"/>
      <c r="W13" s="25">
        <f>(S13*T13)+(U13*V13)</f>
        <v>1.4</v>
      </c>
      <c r="X13" s="79">
        <f>W13</f>
        <v>1.4</v>
      </c>
    </row>
    <row r="14" spans="2:24">
      <c r="B14" s="229"/>
      <c r="C14" s="39">
        <f t="shared" si="0"/>
        <v>5.2892561983471067</v>
      </c>
      <c r="D14" s="41">
        <v>220</v>
      </c>
      <c r="E14" s="42"/>
      <c r="F14" s="24"/>
      <c r="G14" s="25"/>
      <c r="H14" s="23">
        <v>16</v>
      </c>
      <c r="I14" s="24">
        <v>0.04</v>
      </c>
      <c r="J14" s="24"/>
      <c r="K14" s="24"/>
      <c r="L14" s="24">
        <f t="shared" si="3"/>
        <v>0.64</v>
      </c>
      <c r="M14" s="29">
        <f t="shared" si="4"/>
        <v>1.1636363636363636</v>
      </c>
      <c r="N14" s="23"/>
      <c r="O14" s="24"/>
      <c r="P14" s="25"/>
      <c r="Q14" s="23"/>
      <c r="R14" s="25"/>
      <c r="S14" s="57"/>
      <c r="T14" s="58"/>
      <c r="U14" s="58"/>
      <c r="V14" s="58"/>
      <c r="W14" s="59"/>
      <c r="X14" s="79">
        <f>M14</f>
        <v>1.1636363636363636</v>
      </c>
    </row>
    <row r="15" spans="2:24">
      <c r="B15" s="227" t="s">
        <v>40</v>
      </c>
      <c r="C15" s="39">
        <f t="shared" si="0"/>
        <v>6.8181818181818192</v>
      </c>
      <c r="D15" s="41">
        <v>110</v>
      </c>
      <c r="E15" s="42">
        <v>6</v>
      </c>
      <c r="F15" s="24">
        <v>0.1</v>
      </c>
      <c r="G15" s="25">
        <f t="shared" si="1"/>
        <v>0.60000000000000009</v>
      </c>
      <c r="H15" s="23"/>
      <c r="I15" s="24"/>
      <c r="J15" s="24"/>
      <c r="K15" s="24"/>
      <c r="L15" s="24"/>
      <c r="M15" s="29"/>
      <c r="N15" s="23"/>
      <c r="O15" s="24"/>
      <c r="P15" s="25"/>
      <c r="Q15" s="23">
        <v>1</v>
      </c>
      <c r="R15" s="25">
        <v>0.15</v>
      </c>
      <c r="S15" s="23"/>
      <c r="T15" s="24"/>
      <c r="U15" s="24"/>
      <c r="V15" s="24"/>
      <c r="W15" s="25"/>
      <c r="X15" s="79">
        <f>SUM(G15,P15,R15)</f>
        <v>0.75000000000000011</v>
      </c>
    </row>
    <row r="16" spans="2:24">
      <c r="B16" s="228"/>
      <c r="C16" s="39">
        <f t="shared" si="0"/>
        <v>3.1818181818181817</v>
      </c>
      <c r="D16" s="41">
        <v>220</v>
      </c>
      <c r="E16" s="42"/>
      <c r="F16" s="24"/>
      <c r="G16" s="25"/>
      <c r="H16" s="23"/>
      <c r="I16" s="24"/>
      <c r="J16" s="24"/>
      <c r="K16" s="24"/>
      <c r="L16" s="24"/>
      <c r="M16" s="29"/>
      <c r="N16" s="23"/>
      <c r="O16" s="24"/>
      <c r="P16" s="25"/>
      <c r="Q16" s="23"/>
      <c r="R16" s="25"/>
      <c r="S16" s="23">
        <v>1</v>
      </c>
      <c r="T16" s="24">
        <v>0.7</v>
      </c>
      <c r="U16" s="24"/>
      <c r="V16" s="24"/>
      <c r="W16" s="25">
        <f>(S16*T16)+(U16*V16)</f>
        <v>0.7</v>
      </c>
      <c r="X16" s="79">
        <f>W16</f>
        <v>0.7</v>
      </c>
    </row>
    <row r="17" spans="2:24">
      <c r="B17" s="229"/>
      <c r="C17" s="39">
        <f t="shared" si="0"/>
        <v>2.6446280991735533</v>
      </c>
      <c r="D17" s="41">
        <v>220</v>
      </c>
      <c r="E17" s="42"/>
      <c r="F17" s="24"/>
      <c r="G17" s="25"/>
      <c r="H17" s="23">
        <v>8</v>
      </c>
      <c r="I17" s="24">
        <v>0.04</v>
      </c>
      <c r="J17" s="24"/>
      <c r="K17" s="24"/>
      <c r="L17" s="24">
        <f t="shared" si="3"/>
        <v>0.32</v>
      </c>
      <c r="M17" s="29">
        <f t="shared" si="4"/>
        <v>0.58181818181818179</v>
      </c>
      <c r="N17" s="23"/>
      <c r="O17" s="24"/>
      <c r="P17" s="25"/>
      <c r="Q17" s="23"/>
      <c r="R17" s="25"/>
      <c r="S17" s="57"/>
      <c r="T17" s="58"/>
      <c r="U17" s="58"/>
      <c r="V17" s="58"/>
      <c r="W17" s="59"/>
      <c r="X17" s="79">
        <f>M17</f>
        <v>0.58181818181818179</v>
      </c>
    </row>
    <row r="18" spans="2:24">
      <c r="B18" s="227" t="s">
        <v>41</v>
      </c>
      <c r="C18" s="39">
        <f t="shared" si="0"/>
        <v>4.0909090909090917</v>
      </c>
      <c r="D18" s="41">
        <v>110</v>
      </c>
      <c r="E18" s="42">
        <v>3</v>
      </c>
      <c r="F18" s="24">
        <v>0.1</v>
      </c>
      <c r="G18" s="25">
        <f t="shared" si="1"/>
        <v>0.30000000000000004</v>
      </c>
      <c r="H18" s="23"/>
      <c r="I18" s="24"/>
      <c r="J18" s="24"/>
      <c r="K18" s="24"/>
      <c r="L18" s="24"/>
      <c r="M18" s="29"/>
      <c r="N18" s="23"/>
      <c r="O18" s="24"/>
      <c r="P18" s="25"/>
      <c r="Q18" s="23">
        <v>1</v>
      </c>
      <c r="R18" s="25">
        <v>0.15</v>
      </c>
      <c r="S18" s="23"/>
      <c r="T18" s="24"/>
      <c r="U18" s="24"/>
      <c r="V18" s="24"/>
      <c r="W18" s="25"/>
      <c r="X18" s="79">
        <f>SUM(G18,P18,R18)</f>
        <v>0.45000000000000007</v>
      </c>
    </row>
    <row r="19" spans="2:24">
      <c r="B19" s="228"/>
      <c r="C19" s="39">
        <f t="shared" si="0"/>
        <v>3.1818181818181817</v>
      </c>
      <c r="D19" s="41">
        <v>220</v>
      </c>
      <c r="E19" s="42"/>
      <c r="F19" s="24"/>
      <c r="G19" s="25"/>
      <c r="H19" s="23"/>
      <c r="I19" s="24"/>
      <c r="J19" s="24"/>
      <c r="K19" s="24"/>
      <c r="L19" s="24"/>
      <c r="M19" s="29"/>
      <c r="N19" s="23"/>
      <c r="O19" s="24"/>
      <c r="P19" s="25"/>
      <c r="Q19" s="23"/>
      <c r="R19" s="25"/>
      <c r="S19" s="23">
        <v>1</v>
      </c>
      <c r="T19" s="24">
        <v>0.7</v>
      </c>
      <c r="U19" s="24"/>
      <c r="V19" s="24"/>
      <c r="W19" s="25">
        <f t="shared" ref="W19" si="5">(S19*T19)+(U19*V19)</f>
        <v>0.7</v>
      </c>
      <c r="X19" s="79">
        <f>W19</f>
        <v>0.7</v>
      </c>
    </row>
    <row r="20" spans="2:24">
      <c r="B20" s="229"/>
      <c r="C20" s="39">
        <f t="shared" si="0"/>
        <v>2.6446280991735533</v>
      </c>
      <c r="D20" s="41">
        <v>220</v>
      </c>
      <c r="E20" s="42"/>
      <c r="F20" s="24"/>
      <c r="G20" s="25"/>
      <c r="H20" s="23">
        <v>8</v>
      </c>
      <c r="I20" s="24">
        <v>0.04</v>
      </c>
      <c r="J20" s="24"/>
      <c r="K20" s="24"/>
      <c r="L20" s="24">
        <f t="shared" si="3"/>
        <v>0.32</v>
      </c>
      <c r="M20" s="29">
        <f t="shared" si="4"/>
        <v>0.58181818181818179</v>
      </c>
      <c r="N20" s="23"/>
      <c r="O20" s="24"/>
      <c r="P20" s="25"/>
      <c r="Q20" s="23"/>
      <c r="R20" s="25"/>
      <c r="S20" s="57"/>
      <c r="T20" s="58"/>
      <c r="U20" s="58"/>
      <c r="V20" s="58"/>
      <c r="W20" s="59"/>
      <c r="X20" s="79">
        <f>M20</f>
        <v>0.58181818181818179</v>
      </c>
    </row>
    <row r="21" spans="2:24">
      <c r="B21" s="87" t="s">
        <v>42</v>
      </c>
      <c r="C21" s="39">
        <f t="shared" si="0"/>
        <v>1.3223140495867767</v>
      </c>
      <c r="D21" s="41">
        <v>220</v>
      </c>
      <c r="E21" s="42"/>
      <c r="F21" s="24"/>
      <c r="G21" s="25"/>
      <c r="H21" s="23">
        <v>8</v>
      </c>
      <c r="I21" s="24">
        <v>0.02</v>
      </c>
      <c r="J21" s="24"/>
      <c r="K21" s="24"/>
      <c r="L21" s="24">
        <f t="shared" si="3"/>
        <v>0.16</v>
      </c>
      <c r="M21" s="29">
        <f t="shared" si="4"/>
        <v>0.29090909090909089</v>
      </c>
      <c r="N21" s="23"/>
      <c r="O21" s="24"/>
      <c r="P21" s="25"/>
      <c r="Q21" s="23"/>
      <c r="R21" s="25"/>
      <c r="S21" s="23"/>
      <c r="T21" s="24"/>
      <c r="U21" s="24"/>
      <c r="V21" s="24"/>
      <c r="W21" s="25"/>
      <c r="X21" s="79">
        <f>M21</f>
        <v>0.29090909090909089</v>
      </c>
    </row>
    <row r="22" spans="2:24" ht="15" customHeight="1">
      <c r="B22" s="245" t="s">
        <v>58</v>
      </c>
      <c r="C22" s="39">
        <f t="shared" si="0"/>
        <v>4.5454545454545459</v>
      </c>
      <c r="D22" s="41">
        <v>110</v>
      </c>
      <c r="E22" s="42">
        <v>5</v>
      </c>
      <c r="F22" s="24">
        <v>0.1</v>
      </c>
      <c r="G22" s="25">
        <f t="shared" ref="G22" si="6">E22*F22</f>
        <v>0.5</v>
      </c>
      <c r="H22" s="23"/>
      <c r="I22" s="24"/>
      <c r="J22" s="24"/>
      <c r="K22" s="24"/>
      <c r="L22" s="24"/>
      <c r="M22" s="25"/>
      <c r="N22" s="23"/>
      <c r="O22" s="24"/>
      <c r="P22" s="25"/>
      <c r="Q22" s="23"/>
      <c r="R22" s="25"/>
      <c r="S22" s="26"/>
      <c r="T22" s="27"/>
      <c r="U22" s="27"/>
      <c r="V22" s="27"/>
      <c r="W22" s="28"/>
      <c r="X22" s="79">
        <f t="shared" ref="X22" si="7">SUM(G22,M22,P22,R22,W22)</f>
        <v>0.5</v>
      </c>
    </row>
    <row r="23" spans="2:24">
      <c r="B23" s="246"/>
      <c r="C23" s="39">
        <f t="shared" si="0"/>
        <v>6.9421487603305776</v>
      </c>
      <c r="D23" s="41">
        <v>220</v>
      </c>
      <c r="E23" s="64"/>
      <c r="F23" s="72"/>
      <c r="G23" s="33"/>
      <c r="H23" s="150">
        <v>18</v>
      </c>
      <c r="I23" s="72">
        <v>0.02</v>
      </c>
      <c r="J23" s="72">
        <v>12</v>
      </c>
      <c r="K23" s="72">
        <v>0.04</v>
      </c>
      <c r="L23" s="72">
        <f t="shared" ref="L23" si="8">(H23*I23)+(J23*K23)</f>
        <v>0.84</v>
      </c>
      <c r="M23" s="34">
        <f t="shared" ref="M23" si="9">L23/0.55</f>
        <v>1.5272727272727271</v>
      </c>
      <c r="N23" s="150"/>
      <c r="O23" s="72"/>
      <c r="P23" s="33"/>
      <c r="Q23" s="150"/>
      <c r="R23" s="33"/>
      <c r="S23" s="35"/>
      <c r="T23" s="36"/>
      <c r="U23" s="36"/>
      <c r="V23" s="36"/>
      <c r="W23" s="37"/>
      <c r="X23" s="170">
        <f>SUM(G23,M23,P23,R23,W23)</f>
        <v>1.5272727272727271</v>
      </c>
    </row>
    <row r="24" spans="2:24" ht="15.75" thickBot="1">
      <c r="B24" s="88" t="s">
        <v>66</v>
      </c>
      <c r="C24" s="172">
        <f t="shared" si="0"/>
        <v>2.727272727272728</v>
      </c>
      <c r="D24" s="173">
        <v>220</v>
      </c>
      <c r="E24" s="64">
        <v>6</v>
      </c>
      <c r="F24" s="72">
        <v>0.1</v>
      </c>
      <c r="G24" s="33">
        <f t="shared" ref="G24" si="10">E24*F24</f>
        <v>0.60000000000000009</v>
      </c>
      <c r="H24" s="66"/>
      <c r="I24" s="65"/>
      <c r="J24" s="65"/>
      <c r="K24" s="65"/>
      <c r="L24" s="65"/>
      <c r="M24" s="67"/>
      <c r="N24" s="66"/>
      <c r="O24" s="65"/>
      <c r="P24" s="67"/>
      <c r="Q24" s="66"/>
      <c r="R24" s="67"/>
      <c r="S24" s="66"/>
      <c r="T24" s="65"/>
      <c r="U24" s="65"/>
      <c r="V24" s="65"/>
      <c r="W24" s="67"/>
      <c r="X24" s="171">
        <f>SUM(G24)</f>
        <v>0.60000000000000009</v>
      </c>
    </row>
    <row r="25" spans="2:24" ht="16.5" thickBot="1">
      <c r="B25" s="174" t="s">
        <v>67</v>
      </c>
      <c r="C25" s="175">
        <f>(X25*1000)/382</f>
        <v>40.209424083769633</v>
      </c>
      <c r="D25" s="152">
        <v>382</v>
      </c>
      <c r="E25" s="218" t="s">
        <v>25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  <c r="X25" s="40">
        <v>15.36</v>
      </c>
    </row>
    <row r="27" spans="2:24" ht="15" customHeight="1">
      <c r="C27" s="183" t="s">
        <v>96</v>
      </c>
      <c r="D27" s="252" t="s">
        <v>1</v>
      </c>
      <c r="E27" s="250" t="s">
        <v>89</v>
      </c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1" t="s">
        <v>46</v>
      </c>
    </row>
    <row r="28" spans="2:24" ht="15.75" customHeight="1">
      <c r="B28" s="154"/>
      <c r="C28" s="184" t="s">
        <v>90</v>
      </c>
      <c r="D28" s="252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1"/>
    </row>
    <row r="29" spans="2:24" ht="15.75">
      <c r="B29" s="47"/>
      <c r="C29" s="182">
        <f>(X29*1000)/382</f>
        <v>64.816753926701566</v>
      </c>
      <c r="D29" s="178"/>
      <c r="E29" s="248" t="s">
        <v>91</v>
      </c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180">
        <v>24.76</v>
      </c>
    </row>
    <row r="30" spans="2:24" ht="15.75">
      <c r="B30" s="47"/>
      <c r="C30" s="73">
        <f>(X30*1000)/382</f>
        <v>86.753926701570677</v>
      </c>
      <c r="D30" s="24">
        <v>382</v>
      </c>
      <c r="E30" s="248" t="s">
        <v>92</v>
      </c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180">
        <v>33.14</v>
      </c>
    </row>
    <row r="31" spans="2:24" ht="15.75">
      <c r="B31" s="47"/>
      <c r="C31" s="73">
        <f>(X31*1000)/382</f>
        <v>70.183246073298434</v>
      </c>
      <c r="D31" s="24">
        <v>382</v>
      </c>
      <c r="E31" s="248" t="s">
        <v>93</v>
      </c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180">
        <v>26.81</v>
      </c>
    </row>
    <row r="32" spans="2:24" ht="15.75">
      <c r="B32" s="47"/>
      <c r="C32" s="73">
        <f>(X32*1000)/382</f>
        <v>40.209424083769633</v>
      </c>
      <c r="D32" s="24">
        <v>382</v>
      </c>
      <c r="E32" s="248" t="s">
        <v>94</v>
      </c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180">
        <v>15.36</v>
      </c>
    </row>
    <row r="33" spans="3:24">
      <c r="C33" s="249" t="s">
        <v>95</v>
      </c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  <c r="S33" s="249"/>
      <c r="T33" s="249"/>
      <c r="U33" s="249"/>
      <c r="V33" s="249"/>
      <c r="W33" s="249"/>
      <c r="X33" s="108">
        <f>SUM(X29:X32)</f>
        <v>100.07000000000001</v>
      </c>
    </row>
  </sheetData>
  <mergeCells count="26">
    <mergeCell ref="B2:X2"/>
    <mergeCell ref="B3:B5"/>
    <mergeCell ref="C3:C5"/>
    <mergeCell ref="D3:D5"/>
    <mergeCell ref="E3:X3"/>
    <mergeCell ref="E4:G4"/>
    <mergeCell ref="H4:M4"/>
    <mergeCell ref="N4:P4"/>
    <mergeCell ref="Q4:R4"/>
    <mergeCell ref="S4:W4"/>
    <mergeCell ref="E25:W25"/>
    <mergeCell ref="E29:W29"/>
    <mergeCell ref="E30:W30"/>
    <mergeCell ref="X4:X5"/>
    <mergeCell ref="B6:B8"/>
    <mergeCell ref="B12:B14"/>
    <mergeCell ref="B15:B17"/>
    <mergeCell ref="B18:B20"/>
    <mergeCell ref="B22:B23"/>
    <mergeCell ref="B9:B11"/>
    <mergeCell ref="E32:W32"/>
    <mergeCell ref="C33:W33"/>
    <mergeCell ref="E27:W28"/>
    <mergeCell ref="X27:X28"/>
    <mergeCell ref="D27:D28"/>
    <mergeCell ref="E31:W31"/>
  </mergeCells>
  <pageMargins left="0.51181102362204722" right="0.51181102362204722" top="1.5748031496062993" bottom="0.78740157480314965" header="0.31496062992125984" footer="0.31496062992125984"/>
  <pageSetup paperSize="9" scale="85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zoomScaleNormal="100" workbookViewId="0">
      <selection activeCell="A3" sqref="A3:K3"/>
    </sheetView>
  </sheetViews>
  <sheetFormatPr defaultRowHeight="15"/>
  <cols>
    <col min="1" max="1" width="27" style="1" customWidth="1"/>
    <col min="2" max="2" width="10.42578125" customWidth="1"/>
    <col min="3" max="3" width="19.28515625" customWidth="1"/>
    <col min="4" max="4" width="9.85546875" customWidth="1"/>
    <col min="5" max="5" width="18" customWidth="1"/>
    <col min="6" max="6" width="9.85546875" customWidth="1"/>
    <col min="7" max="7" width="16.5703125" bestFit="1" customWidth="1"/>
    <col min="8" max="8" width="8.85546875" customWidth="1"/>
    <col min="9" max="9" width="16.140625" bestFit="1" customWidth="1"/>
    <col min="10" max="10" width="8" customWidth="1"/>
    <col min="11" max="11" width="17.5703125" bestFit="1" customWidth="1"/>
  </cols>
  <sheetData>
    <row r="1" spans="1:11" ht="15.75" thickBot="1"/>
    <row r="2" spans="1:11" ht="18.75" customHeight="1" thickBot="1">
      <c r="A2" s="274" t="s">
        <v>52</v>
      </c>
      <c r="B2" s="275"/>
      <c r="C2" s="275"/>
      <c r="D2" s="275"/>
      <c r="E2" s="275"/>
      <c r="F2" s="275"/>
      <c r="G2" s="275"/>
      <c r="H2" s="275"/>
      <c r="I2" s="275"/>
      <c r="J2" s="275"/>
      <c r="K2" s="276"/>
    </row>
    <row r="3" spans="1:11" ht="18.75" customHeight="1" thickBot="1">
      <c r="A3" s="224" t="s">
        <v>125</v>
      </c>
      <c r="B3" s="225"/>
      <c r="C3" s="225"/>
      <c r="D3" s="225"/>
      <c r="E3" s="225"/>
      <c r="F3" s="225"/>
      <c r="G3" s="225"/>
      <c r="H3" s="225"/>
      <c r="I3" s="225"/>
      <c r="J3" s="225"/>
      <c r="K3" s="226"/>
    </row>
    <row r="4" spans="1:11" ht="16.5" thickBot="1">
      <c r="A4" s="280" t="s">
        <v>55</v>
      </c>
      <c r="B4" s="281"/>
      <c r="C4" s="281"/>
      <c r="D4" s="281"/>
      <c r="E4" s="281"/>
      <c r="F4" s="281"/>
      <c r="G4" s="281"/>
      <c r="H4" s="281"/>
      <c r="I4" s="281"/>
      <c r="J4" s="281"/>
      <c r="K4" s="282"/>
    </row>
    <row r="5" spans="1:11" ht="15" customHeight="1">
      <c r="A5" s="269" t="s">
        <v>7</v>
      </c>
      <c r="B5" s="277" t="s">
        <v>81</v>
      </c>
      <c r="C5" s="278"/>
      <c r="D5" s="278"/>
      <c r="E5" s="279"/>
      <c r="F5" s="277" t="s">
        <v>82</v>
      </c>
      <c r="G5" s="278"/>
      <c r="H5" s="278"/>
      <c r="I5" s="278"/>
      <c r="J5" s="278"/>
      <c r="K5" s="279"/>
    </row>
    <row r="6" spans="1:11" ht="15" customHeight="1">
      <c r="A6" s="270"/>
      <c r="B6" s="271" t="s">
        <v>86</v>
      </c>
      <c r="C6" s="5" t="s">
        <v>84</v>
      </c>
      <c r="D6" s="273" t="s">
        <v>76</v>
      </c>
      <c r="E6" s="109" t="s">
        <v>83</v>
      </c>
      <c r="F6" s="271" t="s">
        <v>76</v>
      </c>
      <c r="G6" s="5" t="s">
        <v>74</v>
      </c>
      <c r="H6" s="273" t="s">
        <v>76</v>
      </c>
      <c r="I6" s="5" t="s">
        <v>70</v>
      </c>
      <c r="J6" s="273" t="s">
        <v>76</v>
      </c>
      <c r="K6" s="109" t="s">
        <v>71</v>
      </c>
    </row>
    <row r="7" spans="1:11" ht="15" customHeight="1">
      <c r="A7" s="270"/>
      <c r="B7" s="272"/>
      <c r="C7" s="5" t="s">
        <v>97</v>
      </c>
      <c r="D7" s="263"/>
      <c r="E7" s="135" t="s">
        <v>98</v>
      </c>
      <c r="F7" s="272"/>
      <c r="G7" s="5" t="s">
        <v>99</v>
      </c>
      <c r="H7" s="263"/>
      <c r="I7" s="5" t="s">
        <v>100</v>
      </c>
      <c r="J7" s="263"/>
      <c r="K7" s="109" t="s">
        <v>98</v>
      </c>
    </row>
    <row r="8" spans="1:11" ht="15" customHeight="1">
      <c r="A8" s="197" t="s">
        <v>85</v>
      </c>
      <c r="B8" s="136">
        <v>1</v>
      </c>
      <c r="C8" s="151">
        <v>40</v>
      </c>
      <c r="D8" s="155"/>
      <c r="E8" s="137"/>
      <c r="F8" s="156"/>
      <c r="G8" s="5"/>
      <c r="H8" s="155"/>
      <c r="I8" s="5"/>
      <c r="J8" s="155"/>
      <c r="K8" s="109"/>
    </row>
    <row r="9" spans="1:11" ht="15.75">
      <c r="A9" s="197" t="s">
        <v>75</v>
      </c>
      <c r="B9" s="138"/>
      <c r="C9" s="122"/>
      <c r="D9" s="122"/>
      <c r="E9" s="139"/>
      <c r="F9" s="136">
        <v>2</v>
      </c>
      <c r="G9" s="102">
        <v>75</v>
      </c>
      <c r="H9" s="102"/>
      <c r="I9" s="102"/>
      <c r="J9" s="102"/>
      <c r="K9" s="114"/>
    </row>
    <row r="10" spans="1:11" ht="15.75">
      <c r="A10" s="198" t="s">
        <v>26</v>
      </c>
      <c r="B10" s="140"/>
      <c r="C10" s="151"/>
      <c r="D10" s="151"/>
      <c r="E10" s="135"/>
      <c r="F10" s="136"/>
      <c r="G10" s="102"/>
      <c r="H10" s="102"/>
      <c r="I10" s="102"/>
      <c r="J10" s="102"/>
      <c r="K10" s="114"/>
    </row>
    <row r="11" spans="1:11" ht="15.75">
      <c r="A11" s="198" t="s">
        <v>27</v>
      </c>
      <c r="B11" s="140"/>
      <c r="C11" s="151"/>
      <c r="D11" s="151"/>
      <c r="E11" s="135"/>
      <c r="F11" s="136"/>
      <c r="G11" s="102"/>
      <c r="H11" s="102"/>
      <c r="I11" s="102"/>
      <c r="J11" s="102"/>
      <c r="K11" s="114"/>
    </row>
    <row r="12" spans="1:11" ht="15.75">
      <c r="A12" s="198" t="s">
        <v>28</v>
      </c>
      <c r="B12" s="140"/>
      <c r="C12" s="151"/>
      <c r="D12" s="151"/>
      <c r="E12" s="135"/>
      <c r="F12" s="136"/>
      <c r="G12" s="102"/>
      <c r="H12" s="102"/>
      <c r="I12" s="102"/>
      <c r="J12" s="102"/>
      <c r="K12" s="114"/>
    </row>
    <row r="13" spans="1:11" ht="15.75">
      <c r="A13" s="198" t="s">
        <v>29</v>
      </c>
      <c r="B13" s="140"/>
      <c r="C13" s="151"/>
      <c r="D13" s="151">
        <v>3</v>
      </c>
      <c r="E13" s="141">
        <f>(I13+K13)-1</f>
        <v>43</v>
      </c>
      <c r="F13" s="136"/>
      <c r="G13" s="102"/>
      <c r="H13" s="102">
        <v>1</v>
      </c>
      <c r="I13" s="102">
        <v>19</v>
      </c>
      <c r="J13" s="102">
        <v>4</v>
      </c>
      <c r="K13" s="114">
        <v>25</v>
      </c>
    </row>
    <row r="14" spans="1:11" ht="15.75">
      <c r="A14" s="198" t="s">
        <v>30</v>
      </c>
      <c r="B14" s="140"/>
      <c r="C14" s="151"/>
      <c r="D14" s="151"/>
      <c r="E14" s="141"/>
      <c r="F14" s="136"/>
      <c r="G14" s="102"/>
      <c r="H14" s="102"/>
      <c r="I14" s="102"/>
      <c r="J14" s="102"/>
      <c r="K14" s="114"/>
    </row>
    <row r="15" spans="1:11" ht="15.75">
      <c r="A15" s="198" t="s">
        <v>31</v>
      </c>
      <c r="B15" s="140"/>
      <c r="C15" s="151"/>
      <c r="D15" s="151">
        <v>3</v>
      </c>
      <c r="E15" s="141">
        <f>(I15+K15)-1</f>
        <v>49</v>
      </c>
      <c r="F15" s="136"/>
      <c r="G15" s="102"/>
      <c r="H15" s="102">
        <v>1</v>
      </c>
      <c r="I15" s="102">
        <v>25</v>
      </c>
      <c r="J15" s="102">
        <v>4</v>
      </c>
      <c r="K15" s="114">
        <v>25</v>
      </c>
    </row>
    <row r="16" spans="1:11" ht="15.75">
      <c r="A16" s="198" t="s">
        <v>32</v>
      </c>
      <c r="B16" s="140"/>
      <c r="C16" s="151"/>
      <c r="D16" s="151"/>
      <c r="E16" s="141"/>
      <c r="F16" s="136"/>
      <c r="G16" s="102"/>
      <c r="H16" s="102"/>
      <c r="I16" s="102"/>
      <c r="J16" s="102"/>
      <c r="K16" s="114"/>
    </row>
    <row r="17" spans="1:11" ht="15.75">
      <c r="A17" s="199" t="s">
        <v>33</v>
      </c>
      <c r="B17" s="140"/>
      <c r="C17" s="151"/>
      <c r="D17" s="151"/>
      <c r="E17" s="141"/>
      <c r="F17" s="136"/>
      <c r="G17" s="102"/>
      <c r="H17" s="102"/>
      <c r="I17" s="102"/>
      <c r="J17" s="102"/>
      <c r="K17" s="114"/>
    </row>
    <row r="18" spans="1:11" ht="15.75">
      <c r="A18" s="199" t="s">
        <v>34</v>
      </c>
      <c r="B18" s="140"/>
      <c r="C18" s="151"/>
      <c r="D18" s="151"/>
      <c r="E18" s="141"/>
      <c r="F18" s="136"/>
      <c r="G18" s="102"/>
      <c r="H18" s="102"/>
      <c r="I18" s="102"/>
      <c r="J18" s="102"/>
      <c r="K18" s="114"/>
    </row>
    <row r="19" spans="1:11" ht="31.5">
      <c r="A19" s="199" t="s">
        <v>36</v>
      </c>
      <c r="B19" s="140"/>
      <c r="C19" s="151"/>
      <c r="D19" s="151">
        <v>1</v>
      </c>
      <c r="E19" s="141">
        <f>(I19+K19)</f>
        <v>51</v>
      </c>
      <c r="F19" s="136"/>
      <c r="G19" s="102"/>
      <c r="H19" s="102">
        <v>1</v>
      </c>
      <c r="I19" s="102">
        <v>41</v>
      </c>
      <c r="J19" s="102">
        <v>1</v>
      </c>
      <c r="K19" s="114">
        <v>10</v>
      </c>
    </row>
    <row r="20" spans="1:11" ht="16.5" thickBot="1">
      <c r="A20" s="203" t="s">
        <v>35</v>
      </c>
      <c r="B20" s="189"/>
      <c r="C20" s="190"/>
      <c r="D20" s="190"/>
      <c r="E20" s="191"/>
      <c r="F20" s="192"/>
      <c r="G20" s="205"/>
      <c r="H20" s="205"/>
      <c r="I20" s="205"/>
      <c r="J20" s="205"/>
      <c r="K20" s="207"/>
    </row>
    <row r="21" spans="1:11" ht="15.75">
      <c r="A21" s="200" t="s">
        <v>72</v>
      </c>
      <c r="B21" s="140"/>
      <c r="C21" s="121"/>
      <c r="D21" s="121"/>
      <c r="E21" s="135"/>
      <c r="F21" s="146">
        <v>2</v>
      </c>
      <c r="G21" s="106" t="s">
        <v>117</v>
      </c>
      <c r="H21" s="106">
        <v>3</v>
      </c>
      <c r="I21" s="106" t="s">
        <v>118</v>
      </c>
      <c r="J21" s="106"/>
      <c r="K21" s="112"/>
    </row>
    <row r="22" spans="1:11" ht="18.75">
      <c r="A22" s="200" t="s">
        <v>73</v>
      </c>
      <c r="B22" s="142"/>
      <c r="C22" s="6"/>
      <c r="D22" s="6"/>
      <c r="E22" s="143"/>
      <c r="F22" s="147"/>
      <c r="G22" s="106"/>
      <c r="H22" s="106"/>
      <c r="I22" s="106"/>
      <c r="J22" s="106">
        <v>9</v>
      </c>
      <c r="K22" s="134" t="s">
        <v>107</v>
      </c>
    </row>
    <row r="23" spans="1:11" ht="16.5" thickBot="1">
      <c r="A23" s="208" t="s">
        <v>87</v>
      </c>
      <c r="B23" s="144">
        <v>1</v>
      </c>
      <c r="C23" s="131" t="s">
        <v>115</v>
      </c>
      <c r="D23" s="131">
        <v>7</v>
      </c>
      <c r="E23" s="145" t="s">
        <v>116</v>
      </c>
      <c r="F23" s="130"/>
      <c r="G23" s="132"/>
      <c r="H23" s="132"/>
      <c r="I23" s="132"/>
      <c r="J23" s="132"/>
      <c r="K23" s="133"/>
    </row>
    <row r="24" spans="1:11">
      <c r="A24" s="267"/>
      <c r="B24" s="267"/>
      <c r="C24" s="267"/>
      <c r="D24" s="267"/>
      <c r="E24" s="267"/>
      <c r="F24" s="267"/>
      <c r="G24" s="267"/>
      <c r="H24" s="267"/>
      <c r="I24" s="267"/>
      <c r="J24" s="267"/>
      <c r="K24" s="268"/>
    </row>
  </sheetData>
  <sheetProtection password="DC53" sheet="1" objects="1" scenarios="1" selectLockedCells="1" selectUnlockedCells="1"/>
  <mergeCells count="12">
    <mergeCell ref="A2:K2"/>
    <mergeCell ref="A3:K3"/>
    <mergeCell ref="F5:K5"/>
    <mergeCell ref="B5:E5"/>
    <mergeCell ref="B6:B7"/>
    <mergeCell ref="D6:D7"/>
    <mergeCell ref="A4:K4"/>
    <mergeCell ref="A24:K24"/>
    <mergeCell ref="A5:A7"/>
    <mergeCell ref="F6:F7"/>
    <mergeCell ref="H6:H7"/>
    <mergeCell ref="J6:J7"/>
  </mergeCells>
  <pageMargins left="0.51181102362204722" right="0.23622047244094491" top="1.7716535433070868" bottom="0.78740157480314965" header="0.51181102362204722" footer="0.51181102362204722"/>
  <pageSetup paperSize="9" scale="86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activeCell="A3" sqref="A3:K3"/>
    </sheetView>
  </sheetViews>
  <sheetFormatPr defaultRowHeight="15"/>
  <cols>
    <col min="1" max="1" width="26.28515625" style="1" customWidth="1"/>
    <col min="2" max="2" width="8.7109375" customWidth="1"/>
    <col min="3" max="3" width="19.28515625" customWidth="1"/>
    <col min="4" max="4" width="8.28515625" customWidth="1"/>
    <col min="5" max="5" width="18" customWidth="1"/>
    <col min="6" max="6" width="7.85546875" customWidth="1"/>
    <col min="7" max="7" width="16.5703125" bestFit="1" customWidth="1"/>
    <col min="8" max="8" width="7.7109375" customWidth="1"/>
    <col min="9" max="9" width="16.140625" bestFit="1" customWidth="1"/>
    <col min="10" max="10" width="7" customWidth="1"/>
    <col min="11" max="11" width="17.5703125" bestFit="1" customWidth="1"/>
  </cols>
  <sheetData>
    <row r="1" spans="1:11" ht="15.75" thickBot="1"/>
    <row r="2" spans="1:11" ht="18.75" customHeight="1" thickBot="1">
      <c r="A2" s="274" t="s">
        <v>52</v>
      </c>
      <c r="B2" s="275"/>
      <c r="C2" s="275"/>
      <c r="D2" s="275"/>
      <c r="E2" s="275"/>
      <c r="F2" s="275"/>
      <c r="G2" s="275"/>
      <c r="H2" s="275"/>
      <c r="I2" s="275"/>
      <c r="J2" s="275"/>
      <c r="K2" s="276"/>
    </row>
    <row r="3" spans="1:11" ht="18.75" customHeight="1" thickBot="1">
      <c r="A3" s="224" t="s">
        <v>125</v>
      </c>
      <c r="B3" s="225"/>
      <c r="C3" s="225"/>
      <c r="D3" s="225"/>
      <c r="E3" s="225"/>
      <c r="F3" s="225"/>
      <c r="G3" s="225"/>
      <c r="H3" s="225"/>
      <c r="I3" s="225"/>
      <c r="J3" s="225"/>
      <c r="K3" s="226"/>
    </row>
    <row r="4" spans="1:11" ht="18.75" customHeight="1" thickBot="1">
      <c r="A4" s="283" t="s">
        <v>53</v>
      </c>
      <c r="B4" s="284"/>
      <c r="C4" s="284"/>
      <c r="D4" s="284"/>
      <c r="E4" s="284"/>
      <c r="F4" s="284"/>
      <c r="G4" s="284"/>
      <c r="H4" s="284"/>
      <c r="I4" s="284"/>
      <c r="J4" s="284"/>
      <c r="K4" s="285"/>
    </row>
    <row r="5" spans="1:11" ht="18.75" customHeight="1">
      <c r="A5" s="269" t="s">
        <v>7</v>
      </c>
      <c r="B5" s="277" t="s">
        <v>81</v>
      </c>
      <c r="C5" s="278"/>
      <c r="D5" s="278"/>
      <c r="E5" s="279"/>
      <c r="F5" s="277" t="s">
        <v>82</v>
      </c>
      <c r="G5" s="278"/>
      <c r="H5" s="278"/>
      <c r="I5" s="278"/>
      <c r="J5" s="278"/>
      <c r="K5" s="279"/>
    </row>
    <row r="6" spans="1:11" ht="18.75" customHeight="1">
      <c r="A6" s="270"/>
      <c r="B6" s="271" t="s">
        <v>86</v>
      </c>
      <c r="C6" s="5" t="s">
        <v>84</v>
      </c>
      <c r="D6" s="273" t="s">
        <v>76</v>
      </c>
      <c r="E6" s="109" t="s">
        <v>83</v>
      </c>
      <c r="F6" s="271" t="s">
        <v>76</v>
      </c>
      <c r="G6" s="5" t="s">
        <v>74</v>
      </c>
      <c r="H6" s="273" t="s">
        <v>76</v>
      </c>
      <c r="I6" s="5" t="s">
        <v>70</v>
      </c>
      <c r="J6" s="273" t="s">
        <v>76</v>
      </c>
      <c r="K6" s="109" t="s">
        <v>71</v>
      </c>
    </row>
    <row r="7" spans="1:11" ht="18.75" customHeight="1">
      <c r="A7" s="270"/>
      <c r="B7" s="272"/>
      <c r="C7" s="5" t="s">
        <v>97</v>
      </c>
      <c r="D7" s="263"/>
      <c r="E7" s="135" t="s">
        <v>98</v>
      </c>
      <c r="F7" s="272"/>
      <c r="G7" s="5" t="s">
        <v>99</v>
      </c>
      <c r="H7" s="263"/>
      <c r="I7" s="5" t="s">
        <v>100</v>
      </c>
      <c r="J7" s="263"/>
      <c r="K7" s="109" t="s">
        <v>98</v>
      </c>
    </row>
    <row r="8" spans="1:11" ht="18.75" customHeight="1">
      <c r="A8" s="197" t="s">
        <v>85</v>
      </c>
      <c r="B8" s="156">
        <v>1</v>
      </c>
      <c r="C8" s="102">
        <v>35</v>
      </c>
      <c r="D8" s="155">
        <v>4</v>
      </c>
      <c r="E8" s="135">
        <v>122</v>
      </c>
      <c r="F8" s="156"/>
      <c r="G8" s="5"/>
      <c r="H8" s="155"/>
      <c r="I8" s="5"/>
      <c r="J8" s="155"/>
      <c r="K8" s="109"/>
    </row>
    <row r="9" spans="1:11" ht="18.75" customHeight="1">
      <c r="A9" s="197" t="s">
        <v>75</v>
      </c>
      <c r="B9" s="138"/>
      <c r="C9" s="151"/>
      <c r="D9" s="151"/>
      <c r="E9" s="135"/>
      <c r="F9" s="136">
        <v>2</v>
      </c>
      <c r="G9" s="105">
        <v>60</v>
      </c>
      <c r="H9" s="105"/>
      <c r="I9" s="105"/>
      <c r="J9" s="105"/>
      <c r="K9" s="110"/>
    </row>
    <row r="10" spans="1:11" s="2" customFormat="1" ht="29.25" customHeight="1">
      <c r="A10" s="198" t="s">
        <v>8</v>
      </c>
      <c r="B10" s="140"/>
      <c r="C10" s="151"/>
      <c r="D10" s="151"/>
      <c r="E10" s="135"/>
      <c r="F10" s="136"/>
      <c r="G10" s="106"/>
      <c r="H10" s="106"/>
      <c r="I10" s="106"/>
      <c r="J10" s="106"/>
      <c r="K10" s="112"/>
    </row>
    <row r="11" spans="1:11" s="2" customFormat="1" ht="29.25" customHeight="1">
      <c r="A11" s="198" t="s">
        <v>17</v>
      </c>
      <c r="B11" s="140"/>
      <c r="C11" s="151"/>
      <c r="D11" s="151"/>
      <c r="E11" s="135"/>
      <c r="F11" s="136"/>
      <c r="G11" s="106"/>
      <c r="H11" s="106"/>
      <c r="I11" s="106"/>
      <c r="J11" s="106"/>
      <c r="K11" s="112"/>
    </row>
    <row r="12" spans="1:11" s="2" customFormat="1" ht="29.25" customHeight="1">
      <c r="A12" s="198" t="s">
        <v>18</v>
      </c>
      <c r="B12" s="140"/>
      <c r="C12" s="151"/>
      <c r="D12" s="151"/>
      <c r="E12" s="135"/>
      <c r="F12" s="136"/>
      <c r="G12" s="106"/>
      <c r="H12" s="106"/>
      <c r="I12" s="106"/>
      <c r="J12" s="106"/>
      <c r="K12" s="112"/>
    </row>
    <row r="13" spans="1:11" s="2" customFormat="1" ht="29.25" customHeight="1">
      <c r="A13" s="198" t="s">
        <v>19</v>
      </c>
      <c r="B13" s="140"/>
      <c r="C13" s="151"/>
      <c r="D13" s="151"/>
      <c r="E13" s="135"/>
      <c r="F13" s="136"/>
      <c r="G13" s="106"/>
      <c r="H13" s="106"/>
      <c r="I13" s="106"/>
      <c r="J13" s="106"/>
      <c r="K13" s="112"/>
    </row>
    <row r="14" spans="1:11" s="2" customFormat="1" ht="29.25" customHeight="1">
      <c r="A14" s="198" t="s">
        <v>44</v>
      </c>
      <c r="B14" s="140"/>
      <c r="C14" s="151"/>
      <c r="D14" s="151"/>
      <c r="E14" s="135"/>
      <c r="F14" s="136"/>
      <c r="G14" s="106"/>
      <c r="H14" s="106"/>
      <c r="I14" s="106"/>
      <c r="J14" s="106"/>
      <c r="K14" s="112"/>
    </row>
    <row r="15" spans="1:11" s="2" customFormat="1" ht="29.25" customHeight="1">
      <c r="A15" s="198" t="s">
        <v>20</v>
      </c>
      <c r="B15" s="140"/>
      <c r="C15" s="151"/>
      <c r="D15" s="151"/>
      <c r="E15" s="135"/>
      <c r="F15" s="136"/>
      <c r="G15" s="106"/>
      <c r="H15" s="106"/>
      <c r="I15" s="106"/>
      <c r="J15" s="106"/>
      <c r="K15" s="112"/>
    </row>
    <row r="16" spans="1:11" s="2" customFormat="1" ht="29.25" customHeight="1">
      <c r="A16" s="198" t="s">
        <v>21</v>
      </c>
      <c r="B16" s="140"/>
      <c r="C16" s="151"/>
      <c r="D16" s="151"/>
      <c r="E16" s="135"/>
      <c r="F16" s="113"/>
      <c r="G16" s="3"/>
      <c r="H16" s="151">
        <v>1</v>
      </c>
      <c r="I16" s="106">
        <v>32</v>
      </c>
      <c r="J16" s="106">
        <v>7</v>
      </c>
      <c r="K16" s="112">
        <v>104</v>
      </c>
    </row>
    <row r="17" spans="1:11" s="2" customFormat="1" ht="29.25" customHeight="1" thickBot="1">
      <c r="A17" s="203" t="s">
        <v>22</v>
      </c>
      <c r="B17" s="189" t="s">
        <v>6</v>
      </c>
      <c r="C17" s="190"/>
      <c r="D17" s="190"/>
      <c r="E17" s="191"/>
      <c r="F17" s="192"/>
      <c r="G17" s="193"/>
      <c r="H17" s="193"/>
      <c r="I17" s="193"/>
      <c r="J17" s="193"/>
      <c r="K17" s="194"/>
    </row>
    <row r="18" spans="1:11" s="2" customFormat="1" ht="15.75">
      <c r="A18" s="117" t="s">
        <v>72</v>
      </c>
      <c r="B18" s="120"/>
      <c r="C18" s="120"/>
      <c r="D18" s="120"/>
      <c r="E18" s="120"/>
      <c r="F18" s="209">
        <v>2</v>
      </c>
      <c r="G18" s="209" t="s">
        <v>107</v>
      </c>
      <c r="H18" s="209">
        <v>1</v>
      </c>
      <c r="I18" s="209" t="s">
        <v>108</v>
      </c>
      <c r="J18" s="209"/>
      <c r="K18" s="210"/>
    </row>
    <row r="19" spans="1:11" s="2" customFormat="1" ht="18.75">
      <c r="A19" s="124" t="s">
        <v>73</v>
      </c>
      <c r="B19" s="126"/>
      <c r="C19" s="126"/>
      <c r="D19" s="126"/>
      <c r="E19" s="126"/>
      <c r="F19" s="126"/>
      <c r="G19" s="125"/>
      <c r="H19" s="125"/>
      <c r="I19" s="125"/>
      <c r="J19" s="125">
        <v>7</v>
      </c>
      <c r="K19" s="127" t="s">
        <v>109</v>
      </c>
    </row>
    <row r="20" spans="1:11" s="2" customFormat="1" ht="16.5" thickBot="1">
      <c r="A20" s="43" t="s">
        <v>87</v>
      </c>
      <c r="B20" s="116">
        <v>1</v>
      </c>
      <c r="C20" s="116" t="s">
        <v>105</v>
      </c>
      <c r="D20" s="116">
        <v>4</v>
      </c>
      <c r="E20" s="116" t="s">
        <v>106</v>
      </c>
      <c r="F20" s="44"/>
      <c r="G20" s="44"/>
      <c r="H20" s="44"/>
      <c r="I20" s="44"/>
      <c r="J20" s="44"/>
      <c r="K20" s="45"/>
    </row>
  </sheetData>
  <sheetProtection password="DC53" sheet="1" objects="1" scenarios="1"/>
  <mergeCells count="11">
    <mergeCell ref="J6:J7"/>
    <mergeCell ref="A2:K2"/>
    <mergeCell ref="A3:K3"/>
    <mergeCell ref="A4:K4"/>
    <mergeCell ref="A5:A7"/>
    <mergeCell ref="B5:E5"/>
    <mergeCell ref="F5:K5"/>
    <mergeCell ref="B6:B7"/>
    <mergeCell ref="D6:D7"/>
    <mergeCell ref="F6:F7"/>
    <mergeCell ref="H6:H7"/>
  </mergeCells>
  <pageMargins left="0.51181102362204722" right="0.51181102362204722" top="1.7716535433070868" bottom="0.78740157480314965" header="0.31496062992125984" footer="0.31496062992125984"/>
  <pageSetup paperSize="9" scale="8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0"/>
  <sheetViews>
    <sheetView workbookViewId="0">
      <selection activeCell="J19" sqref="J19"/>
    </sheetView>
  </sheetViews>
  <sheetFormatPr defaultRowHeight="15"/>
  <cols>
    <col min="1" max="1" width="27" style="1" customWidth="1"/>
    <col min="2" max="2" width="8.140625" customWidth="1"/>
    <col min="3" max="3" width="19.28515625" customWidth="1"/>
    <col min="4" max="4" width="8.42578125" customWidth="1"/>
    <col min="5" max="5" width="18" customWidth="1"/>
    <col min="6" max="6" width="7.140625" customWidth="1"/>
    <col min="7" max="7" width="16.5703125" bestFit="1" customWidth="1"/>
    <col min="8" max="8" width="8.5703125" customWidth="1"/>
    <col min="9" max="9" width="16.140625" bestFit="1" customWidth="1"/>
    <col min="10" max="10" width="7.5703125" customWidth="1"/>
    <col min="11" max="11" width="17.5703125" bestFit="1" customWidth="1"/>
  </cols>
  <sheetData>
    <row r="1" spans="1:11" ht="15.75" thickBot="1"/>
    <row r="2" spans="1:11" ht="18.75" customHeight="1" thickBot="1">
      <c r="A2" s="274" t="s">
        <v>52</v>
      </c>
      <c r="B2" s="275"/>
      <c r="C2" s="275"/>
      <c r="D2" s="275"/>
      <c r="E2" s="275"/>
      <c r="F2" s="275"/>
      <c r="G2" s="275"/>
      <c r="H2" s="275"/>
      <c r="I2" s="275"/>
      <c r="J2" s="275"/>
      <c r="K2" s="276"/>
    </row>
    <row r="3" spans="1:11" ht="18.75" customHeight="1" thickBot="1">
      <c r="A3" s="224" t="s">
        <v>125</v>
      </c>
      <c r="B3" s="225"/>
      <c r="C3" s="225"/>
      <c r="D3" s="225"/>
      <c r="E3" s="225"/>
      <c r="F3" s="225"/>
      <c r="G3" s="225"/>
      <c r="H3" s="225"/>
      <c r="I3" s="225"/>
      <c r="J3" s="225"/>
      <c r="K3" s="226"/>
    </row>
    <row r="4" spans="1:11" ht="16.5" thickBot="1">
      <c r="A4" s="280" t="s">
        <v>56</v>
      </c>
      <c r="B4" s="286"/>
      <c r="C4" s="286"/>
      <c r="D4" s="286"/>
      <c r="E4" s="286"/>
      <c r="F4" s="286"/>
      <c r="G4" s="286"/>
      <c r="H4" s="286"/>
      <c r="I4" s="286"/>
      <c r="J4" s="286"/>
      <c r="K4" s="287"/>
    </row>
    <row r="5" spans="1:11" ht="15" customHeight="1">
      <c r="A5" s="269" t="s">
        <v>7</v>
      </c>
      <c r="B5" s="277" t="s">
        <v>81</v>
      </c>
      <c r="C5" s="278"/>
      <c r="D5" s="278"/>
      <c r="E5" s="279"/>
      <c r="F5" s="277" t="s">
        <v>82</v>
      </c>
      <c r="G5" s="278"/>
      <c r="H5" s="278"/>
      <c r="I5" s="278"/>
      <c r="J5" s="278"/>
      <c r="K5" s="279"/>
    </row>
    <row r="6" spans="1:11" ht="15" customHeight="1">
      <c r="A6" s="270"/>
      <c r="B6" s="271" t="s">
        <v>86</v>
      </c>
      <c r="C6" s="5" t="s">
        <v>84</v>
      </c>
      <c r="D6" s="273" t="s">
        <v>76</v>
      </c>
      <c r="E6" s="109" t="s">
        <v>83</v>
      </c>
      <c r="F6" s="271" t="s">
        <v>76</v>
      </c>
      <c r="G6" s="5" t="s">
        <v>74</v>
      </c>
      <c r="H6" s="273" t="s">
        <v>76</v>
      </c>
      <c r="I6" s="5" t="s">
        <v>70</v>
      </c>
      <c r="J6" s="273" t="s">
        <v>76</v>
      </c>
      <c r="K6" s="109" t="s">
        <v>71</v>
      </c>
    </row>
    <row r="7" spans="1:11" ht="20.25" customHeight="1">
      <c r="A7" s="270"/>
      <c r="B7" s="272"/>
      <c r="C7" s="5" t="s">
        <v>97</v>
      </c>
      <c r="D7" s="263"/>
      <c r="E7" s="135" t="s">
        <v>98</v>
      </c>
      <c r="F7" s="272"/>
      <c r="G7" s="5" t="s">
        <v>99</v>
      </c>
      <c r="H7" s="263"/>
      <c r="I7" s="5" t="s">
        <v>100</v>
      </c>
      <c r="J7" s="263"/>
      <c r="K7" s="109" t="s">
        <v>98</v>
      </c>
    </row>
    <row r="8" spans="1:11" ht="15.75">
      <c r="A8" s="197" t="s">
        <v>85</v>
      </c>
      <c r="B8" s="136">
        <v>1</v>
      </c>
      <c r="C8" s="161">
        <v>34</v>
      </c>
      <c r="D8" s="123"/>
      <c r="E8" s="211"/>
      <c r="F8" s="163"/>
      <c r="G8" s="5"/>
      <c r="H8" s="162"/>
      <c r="I8" s="5"/>
      <c r="J8" s="162"/>
      <c r="K8" s="109"/>
    </row>
    <row r="9" spans="1:11" ht="15.75">
      <c r="A9" s="197" t="s">
        <v>75</v>
      </c>
      <c r="B9" s="138"/>
      <c r="C9" s="122"/>
      <c r="D9" s="122"/>
      <c r="E9" s="139"/>
      <c r="F9" s="136">
        <v>2</v>
      </c>
      <c r="G9" s="181">
        <v>64</v>
      </c>
      <c r="H9" s="181"/>
      <c r="I9" s="181"/>
      <c r="J9" s="181"/>
      <c r="K9" s="114"/>
    </row>
    <row r="10" spans="1:11" ht="15.75">
      <c r="A10" s="198" t="s">
        <v>37</v>
      </c>
      <c r="B10" s="140"/>
      <c r="C10" s="161"/>
      <c r="D10" s="161">
        <v>3</v>
      </c>
      <c r="E10" s="141">
        <f t="shared" ref="E10:E15" si="0">(I10+K10)-1</f>
        <v>46</v>
      </c>
      <c r="F10" s="136"/>
      <c r="G10" s="181"/>
      <c r="H10" s="181">
        <v>1</v>
      </c>
      <c r="I10" s="181">
        <v>19</v>
      </c>
      <c r="J10" s="181">
        <v>4</v>
      </c>
      <c r="K10" s="114">
        <v>28</v>
      </c>
    </row>
    <row r="11" spans="1:11" ht="15.75">
      <c r="A11" s="198" t="s">
        <v>38</v>
      </c>
      <c r="B11" s="140"/>
      <c r="C11" s="161"/>
      <c r="D11" s="161">
        <v>2</v>
      </c>
      <c r="E11" s="141">
        <f t="shared" si="0"/>
        <v>43</v>
      </c>
      <c r="F11" s="136"/>
      <c r="G11" s="181"/>
      <c r="H11" s="181">
        <v>1</v>
      </c>
      <c r="I11" s="181">
        <v>24</v>
      </c>
      <c r="J11" s="181">
        <v>3</v>
      </c>
      <c r="K11" s="114">
        <v>20</v>
      </c>
    </row>
    <row r="12" spans="1:11" ht="15.75">
      <c r="A12" s="198" t="s">
        <v>77</v>
      </c>
      <c r="B12" s="140"/>
      <c r="C12" s="161"/>
      <c r="D12" s="161">
        <v>2</v>
      </c>
      <c r="E12" s="141">
        <f t="shared" si="0"/>
        <v>39</v>
      </c>
      <c r="F12" s="136"/>
      <c r="G12" s="181"/>
      <c r="H12" s="181">
        <v>1</v>
      </c>
      <c r="I12" s="181">
        <v>25</v>
      </c>
      <c r="J12" s="181">
        <v>3</v>
      </c>
      <c r="K12" s="114">
        <v>15</v>
      </c>
    </row>
    <row r="13" spans="1:11" ht="15.75">
      <c r="A13" s="198" t="s">
        <v>78</v>
      </c>
      <c r="B13" s="140"/>
      <c r="C13" s="161"/>
      <c r="D13" s="161">
        <v>1</v>
      </c>
      <c r="E13" s="141">
        <f t="shared" si="0"/>
        <v>37</v>
      </c>
      <c r="F13" s="136"/>
      <c r="G13" s="181"/>
      <c r="H13" s="181">
        <v>1</v>
      </c>
      <c r="I13" s="181">
        <v>29</v>
      </c>
      <c r="J13" s="181">
        <v>2</v>
      </c>
      <c r="K13" s="114">
        <v>9</v>
      </c>
    </row>
    <row r="14" spans="1:11" ht="15.75">
      <c r="A14" s="198" t="s">
        <v>40</v>
      </c>
      <c r="B14" s="140"/>
      <c r="C14" s="161"/>
      <c r="D14" s="161">
        <v>2</v>
      </c>
      <c r="E14" s="141">
        <f t="shared" si="0"/>
        <v>51</v>
      </c>
      <c r="F14" s="136"/>
      <c r="G14" s="181"/>
      <c r="H14" s="181">
        <v>1</v>
      </c>
      <c r="I14" s="181">
        <v>32</v>
      </c>
      <c r="J14" s="181">
        <v>3</v>
      </c>
      <c r="K14" s="114">
        <v>20</v>
      </c>
    </row>
    <row r="15" spans="1:11" ht="15.75">
      <c r="A15" s="198" t="s">
        <v>41</v>
      </c>
      <c r="B15" s="140"/>
      <c r="C15" s="161"/>
      <c r="D15" s="161">
        <v>1</v>
      </c>
      <c r="E15" s="141">
        <f t="shared" si="0"/>
        <v>43</v>
      </c>
      <c r="F15" s="136"/>
      <c r="G15" s="181"/>
      <c r="H15" s="181">
        <v>1</v>
      </c>
      <c r="I15" s="181">
        <v>35</v>
      </c>
      <c r="J15" s="181">
        <v>2</v>
      </c>
      <c r="K15" s="114">
        <v>9</v>
      </c>
    </row>
    <row r="16" spans="1:11" ht="15.75">
      <c r="A16" s="199" t="s">
        <v>42</v>
      </c>
      <c r="B16" s="140"/>
      <c r="C16" s="161"/>
      <c r="D16" s="161"/>
      <c r="E16" s="135"/>
      <c r="F16" s="136"/>
      <c r="G16" s="181"/>
      <c r="H16" s="181"/>
      <c r="I16" s="181"/>
      <c r="J16" s="181"/>
      <c r="K16" s="114"/>
    </row>
    <row r="17" spans="1:11" ht="16.5" thickBot="1">
      <c r="A17" s="203" t="s">
        <v>43</v>
      </c>
      <c r="B17" s="189"/>
      <c r="C17" s="190"/>
      <c r="D17" s="190"/>
      <c r="E17" s="191"/>
      <c r="F17" s="192"/>
      <c r="G17" s="205"/>
      <c r="H17" s="205"/>
      <c r="I17" s="205"/>
      <c r="J17" s="205"/>
      <c r="K17" s="207"/>
    </row>
    <row r="18" spans="1:11" ht="18.75">
      <c r="A18" s="200" t="s">
        <v>72</v>
      </c>
      <c r="B18" s="195"/>
      <c r="C18" s="6"/>
      <c r="D18" s="6"/>
      <c r="E18" s="202"/>
      <c r="F18" s="146">
        <v>2</v>
      </c>
      <c r="G18" s="106" t="s">
        <v>121</v>
      </c>
      <c r="H18" s="106">
        <v>6</v>
      </c>
      <c r="I18" s="106" t="s">
        <v>122</v>
      </c>
      <c r="J18" s="106"/>
      <c r="K18" s="112"/>
    </row>
    <row r="19" spans="1:11" ht="15.75">
      <c r="A19" s="200" t="s">
        <v>73</v>
      </c>
      <c r="B19" s="75"/>
      <c r="C19" s="5"/>
      <c r="D19" s="5"/>
      <c r="E19" s="148"/>
      <c r="F19" s="111"/>
      <c r="G19" s="106"/>
      <c r="H19" s="106"/>
      <c r="I19" s="106"/>
      <c r="J19" s="106">
        <v>17</v>
      </c>
      <c r="K19" s="134" t="s">
        <v>123</v>
      </c>
    </row>
    <row r="20" spans="1:11" ht="16.5" thickBot="1">
      <c r="A20" s="201" t="s">
        <v>87</v>
      </c>
      <c r="B20" s="196">
        <v>1</v>
      </c>
      <c r="C20" s="116" t="s">
        <v>119</v>
      </c>
      <c r="D20" s="116">
        <v>11</v>
      </c>
      <c r="E20" s="149" t="s">
        <v>120</v>
      </c>
      <c r="F20" s="43"/>
      <c r="G20" s="44"/>
      <c r="H20" s="44"/>
      <c r="I20" s="44"/>
      <c r="J20" s="44"/>
      <c r="K20" s="45"/>
    </row>
  </sheetData>
  <sheetProtection password="DC53" sheet="1" objects="1" scenarios="1"/>
  <mergeCells count="11">
    <mergeCell ref="A2:K2"/>
    <mergeCell ref="A3:K3"/>
    <mergeCell ref="A4:K4"/>
    <mergeCell ref="A5:A7"/>
    <mergeCell ref="B5:E5"/>
    <mergeCell ref="F5:K5"/>
    <mergeCell ref="B6:B7"/>
    <mergeCell ref="D6:D7"/>
    <mergeCell ref="F6:F7"/>
    <mergeCell ref="H6:H7"/>
    <mergeCell ref="J6:J7"/>
  </mergeCells>
  <pageMargins left="0.51181102362204722" right="0.51181102362204722" top="1.7716535433070868" bottom="0.78740157480314965" header="0.31496062992125984" footer="0.31496062992125984"/>
  <pageSetup paperSize="9" scale="85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activeCell="H11" sqref="H11"/>
    </sheetView>
  </sheetViews>
  <sheetFormatPr defaultRowHeight="15"/>
  <cols>
    <col min="1" max="1" width="27" style="1" customWidth="1"/>
    <col min="2" max="2" width="6.85546875" customWidth="1"/>
    <col min="3" max="3" width="19.28515625" customWidth="1"/>
    <col min="4" max="4" width="8" customWidth="1"/>
    <col min="5" max="5" width="18" customWidth="1"/>
    <col min="6" max="6" width="8" customWidth="1"/>
    <col min="7" max="7" width="16.5703125" bestFit="1" customWidth="1"/>
    <col min="8" max="8" width="7.28515625" customWidth="1"/>
    <col min="9" max="9" width="16.140625" bestFit="1" customWidth="1"/>
    <col min="10" max="10" width="7.28515625" customWidth="1"/>
    <col min="11" max="11" width="17.5703125" bestFit="1" customWidth="1"/>
  </cols>
  <sheetData>
    <row r="1" spans="1:11" ht="15.75" thickBot="1"/>
    <row r="2" spans="1:11" ht="18.75" customHeight="1" thickBot="1">
      <c r="A2" s="274" t="s">
        <v>52</v>
      </c>
      <c r="B2" s="275"/>
      <c r="C2" s="275"/>
      <c r="D2" s="275"/>
      <c r="E2" s="275"/>
      <c r="F2" s="275"/>
      <c r="G2" s="275"/>
      <c r="H2" s="275"/>
      <c r="I2" s="275"/>
      <c r="J2" s="275"/>
      <c r="K2" s="276"/>
    </row>
    <row r="3" spans="1:11" ht="18.75" customHeight="1" thickBot="1">
      <c r="A3" s="224" t="s">
        <v>125</v>
      </c>
      <c r="B3" s="225"/>
      <c r="C3" s="225"/>
      <c r="D3" s="225"/>
      <c r="E3" s="225"/>
      <c r="F3" s="225"/>
      <c r="G3" s="225"/>
      <c r="H3" s="225"/>
      <c r="I3" s="225"/>
      <c r="J3" s="225"/>
      <c r="K3" s="226"/>
    </row>
    <row r="4" spans="1:11" ht="18.75" customHeight="1" thickBot="1">
      <c r="A4" s="280" t="s">
        <v>54</v>
      </c>
      <c r="B4" s="286"/>
      <c r="C4" s="286"/>
      <c r="D4" s="286"/>
      <c r="E4" s="286"/>
      <c r="F4" s="281"/>
      <c r="G4" s="281"/>
      <c r="H4" s="281"/>
      <c r="I4" s="281"/>
      <c r="J4" s="281"/>
      <c r="K4" s="282"/>
    </row>
    <row r="5" spans="1:11" ht="18.75" customHeight="1">
      <c r="A5" s="269" t="s">
        <v>7</v>
      </c>
      <c r="B5" s="277" t="s">
        <v>81</v>
      </c>
      <c r="C5" s="278"/>
      <c r="D5" s="278"/>
      <c r="E5" s="279"/>
      <c r="F5" s="277" t="s">
        <v>82</v>
      </c>
      <c r="G5" s="278"/>
      <c r="H5" s="278"/>
      <c r="I5" s="278"/>
      <c r="J5" s="278"/>
      <c r="K5" s="279"/>
    </row>
    <row r="6" spans="1:11" ht="18.75" customHeight="1">
      <c r="A6" s="270"/>
      <c r="B6" s="271" t="s">
        <v>86</v>
      </c>
      <c r="C6" s="5" t="s">
        <v>84</v>
      </c>
      <c r="D6" s="273" t="s">
        <v>76</v>
      </c>
      <c r="E6" s="109" t="s">
        <v>83</v>
      </c>
      <c r="F6" s="271" t="s">
        <v>76</v>
      </c>
      <c r="G6" s="5" t="s">
        <v>74</v>
      </c>
      <c r="H6" s="273" t="s">
        <v>76</v>
      </c>
      <c r="I6" s="5" t="s">
        <v>70</v>
      </c>
      <c r="J6" s="273" t="s">
        <v>76</v>
      </c>
      <c r="K6" s="109" t="s">
        <v>71</v>
      </c>
    </row>
    <row r="7" spans="1:11" ht="18.75" customHeight="1">
      <c r="A7" s="270"/>
      <c r="B7" s="272"/>
      <c r="C7" s="5" t="s">
        <v>97</v>
      </c>
      <c r="D7" s="263"/>
      <c r="E7" s="135" t="s">
        <v>98</v>
      </c>
      <c r="F7" s="272"/>
      <c r="G7" s="5" t="s">
        <v>99</v>
      </c>
      <c r="H7" s="263"/>
      <c r="I7" s="5" t="s">
        <v>100</v>
      </c>
      <c r="J7" s="263"/>
      <c r="K7" s="109" t="s">
        <v>98</v>
      </c>
    </row>
    <row r="8" spans="1:11" ht="18.75" customHeight="1">
      <c r="A8" s="197" t="s">
        <v>85</v>
      </c>
      <c r="B8" s="156">
        <v>1</v>
      </c>
      <c r="C8" s="155">
        <v>26</v>
      </c>
      <c r="D8" s="5"/>
      <c r="E8" s="109"/>
      <c r="F8" s="156"/>
      <c r="G8" s="5"/>
      <c r="H8" s="155"/>
      <c r="I8" s="5"/>
      <c r="J8" s="155"/>
      <c r="K8" s="109"/>
    </row>
    <row r="9" spans="1:11" ht="18.75" customHeight="1">
      <c r="A9" s="197" t="s">
        <v>75</v>
      </c>
      <c r="B9" s="138"/>
      <c r="C9" s="122"/>
      <c r="D9" s="122"/>
      <c r="E9" s="139"/>
      <c r="F9" s="136">
        <v>2</v>
      </c>
      <c r="G9" s="102">
        <v>49</v>
      </c>
      <c r="H9" s="102"/>
      <c r="I9" s="102"/>
      <c r="J9" s="102"/>
      <c r="K9" s="114"/>
    </row>
    <row r="10" spans="1:11" s="2" customFormat="1" ht="29.25" customHeight="1">
      <c r="A10" s="198" t="s">
        <v>8</v>
      </c>
      <c r="B10" s="140"/>
      <c r="C10" s="151"/>
      <c r="D10" s="151"/>
      <c r="E10" s="135"/>
      <c r="F10" s="136"/>
      <c r="G10" s="103"/>
      <c r="H10" s="103"/>
      <c r="I10" s="103"/>
      <c r="J10" s="103"/>
      <c r="K10" s="115"/>
    </row>
    <row r="11" spans="1:11" s="2" customFormat="1" ht="29.25" customHeight="1">
      <c r="A11" s="198" t="s">
        <v>9</v>
      </c>
      <c r="B11" s="140"/>
      <c r="C11" s="151"/>
      <c r="D11" s="151">
        <v>4</v>
      </c>
      <c r="E11" s="141">
        <f>(I11+K11)-6</f>
        <v>39</v>
      </c>
      <c r="F11" s="136"/>
      <c r="G11" s="103"/>
      <c r="H11" s="103">
        <v>1</v>
      </c>
      <c r="I11" s="107">
        <v>12</v>
      </c>
      <c r="J11" s="103">
        <v>5</v>
      </c>
      <c r="K11" s="115">
        <v>33</v>
      </c>
    </row>
    <row r="12" spans="1:11" ht="18.75" customHeight="1">
      <c r="A12" s="198" t="s">
        <v>10</v>
      </c>
      <c r="B12" s="140"/>
      <c r="C12" s="151"/>
      <c r="D12" s="151">
        <v>4</v>
      </c>
      <c r="E12" s="141">
        <f>(I12+K12)-2</f>
        <v>45</v>
      </c>
      <c r="F12" s="136"/>
      <c r="G12" s="102"/>
      <c r="H12" s="102">
        <v>1</v>
      </c>
      <c r="I12" s="108">
        <v>17</v>
      </c>
      <c r="J12" s="102">
        <v>5</v>
      </c>
      <c r="K12" s="114">
        <v>30</v>
      </c>
    </row>
    <row r="13" spans="1:11" ht="18.75" customHeight="1">
      <c r="A13" s="198" t="s">
        <v>24</v>
      </c>
      <c r="B13" s="140"/>
      <c r="C13" s="151"/>
      <c r="D13" s="151">
        <v>1</v>
      </c>
      <c r="E13" s="141">
        <v>24</v>
      </c>
      <c r="F13" s="136"/>
      <c r="G13" s="102"/>
      <c r="H13" s="102"/>
      <c r="I13" s="108"/>
      <c r="J13" s="102"/>
      <c r="K13" s="114"/>
    </row>
    <row r="14" spans="1:11" ht="18.75" customHeight="1">
      <c r="A14" s="198" t="s">
        <v>11</v>
      </c>
      <c r="B14" s="140"/>
      <c r="C14" s="151"/>
      <c r="D14" s="151">
        <v>2</v>
      </c>
      <c r="E14" s="141">
        <f>(I14+K14)-2</f>
        <v>41</v>
      </c>
      <c r="F14" s="136"/>
      <c r="G14" s="102"/>
      <c r="H14" s="102">
        <v>1</v>
      </c>
      <c r="I14" s="108">
        <v>25</v>
      </c>
      <c r="J14" s="102">
        <v>3</v>
      </c>
      <c r="K14" s="114">
        <v>18</v>
      </c>
    </row>
    <row r="15" spans="1:11" ht="18.75" customHeight="1">
      <c r="A15" s="198" t="s">
        <v>45</v>
      </c>
      <c r="B15" s="140"/>
      <c r="C15" s="151"/>
      <c r="D15" s="151"/>
      <c r="E15" s="141"/>
      <c r="F15" s="136"/>
      <c r="G15" s="102"/>
      <c r="H15" s="102"/>
      <c r="I15" s="108"/>
      <c r="J15" s="102"/>
      <c r="K15" s="114"/>
    </row>
    <row r="16" spans="1:11" ht="18.75" customHeight="1">
      <c r="A16" s="198" t="s">
        <v>12</v>
      </c>
      <c r="B16" s="140"/>
      <c r="C16" s="151"/>
      <c r="D16" s="151">
        <v>2</v>
      </c>
      <c r="E16" s="141">
        <f>(I16+K16)-13</f>
        <v>63</v>
      </c>
      <c r="F16" s="136"/>
      <c r="G16" s="102"/>
      <c r="H16" s="102">
        <v>1</v>
      </c>
      <c r="I16" s="108">
        <v>33</v>
      </c>
      <c r="J16" s="102">
        <v>4</v>
      </c>
      <c r="K16" s="114">
        <v>43</v>
      </c>
    </row>
    <row r="17" spans="1:12" s="2" customFormat="1" ht="29.25" customHeight="1">
      <c r="A17" s="198" t="s">
        <v>13</v>
      </c>
      <c r="B17" s="140"/>
      <c r="C17" s="151"/>
      <c r="D17" s="151">
        <v>2</v>
      </c>
      <c r="E17" s="141">
        <f>(I17+K17)-11</f>
        <v>51</v>
      </c>
      <c r="F17" s="136"/>
      <c r="G17" s="103"/>
      <c r="H17" s="103">
        <v>1</v>
      </c>
      <c r="I17" s="108">
        <v>41</v>
      </c>
      <c r="J17" s="103">
        <v>3</v>
      </c>
      <c r="K17" s="115">
        <v>21</v>
      </c>
    </row>
    <row r="18" spans="1:12" ht="18.75" customHeight="1">
      <c r="A18" s="199" t="s">
        <v>14</v>
      </c>
      <c r="B18" s="140"/>
      <c r="C18" s="151"/>
      <c r="D18" s="151">
        <v>6</v>
      </c>
      <c r="E18" s="141">
        <f>(I18+K18)-4</f>
        <v>94</v>
      </c>
      <c r="F18" s="136"/>
      <c r="G18" s="102"/>
      <c r="H18" s="102">
        <v>1</v>
      </c>
      <c r="I18" s="108">
        <v>36</v>
      </c>
      <c r="J18" s="102">
        <v>8</v>
      </c>
      <c r="K18" s="114">
        <v>62</v>
      </c>
    </row>
    <row r="19" spans="1:12" ht="18.75" customHeight="1">
      <c r="A19" s="199" t="s">
        <v>15</v>
      </c>
      <c r="B19" s="140"/>
      <c r="C19" s="151"/>
      <c r="D19" s="151">
        <v>6</v>
      </c>
      <c r="E19" s="141">
        <f>(I19+K19)-26</f>
        <v>174</v>
      </c>
      <c r="F19" s="136"/>
      <c r="G19" s="102"/>
      <c r="H19" s="102">
        <v>1</v>
      </c>
      <c r="I19" s="108">
        <v>49</v>
      </c>
      <c r="J19" s="102">
        <v>7</v>
      </c>
      <c r="K19" s="114">
        <v>151</v>
      </c>
    </row>
    <row r="20" spans="1:12" ht="18.75" customHeight="1" thickBot="1">
      <c r="A20" s="203" t="s">
        <v>16</v>
      </c>
      <c r="B20" s="189"/>
      <c r="C20" s="190" t="s">
        <v>6</v>
      </c>
      <c r="D20" s="190"/>
      <c r="E20" s="191"/>
      <c r="F20" s="192"/>
      <c r="G20" s="205"/>
      <c r="H20" s="205"/>
      <c r="I20" s="206"/>
      <c r="J20" s="205"/>
      <c r="K20" s="207"/>
    </row>
    <row r="21" spans="1:12" s="2" customFormat="1" ht="15.75">
      <c r="A21" s="113" t="s">
        <v>72</v>
      </c>
      <c r="B21" s="4"/>
      <c r="C21" s="104"/>
      <c r="D21" s="104"/>
      <c r="E21" s="104"/>
      <c r="F21" s="106">
        <v>2</v>
      </c>
      <c r="G21" s="106" t="s">
        <v>112</v>
      </c>
      <c r="H21" s="106">
        <v>7</v>
      </c>
      <c r="I21" s="106" t="s">
        <v>113</v>
      </c>
      <c r="J21" s="106"/>
      <c r="K21" s="112"/>
    </row>
    <row r="22" spans="1:12" s="2" customFormat="1" ht="18.75">
      <c r="A22" s="124" t="s">
        <v>73</v>
      </c>
      <c r="B22" s="128"/>
      <c r="C22" s="129"/>
      <c r="D22" s="129"/>
      <c r="E22" s="129"/>
      <c r="F22" s="204"/>
      <c r="G22" s="106"/>
      <c r="H22" s="106"/>
      <c r="I22" s="106"/>
      <c r="J22" s="106">
        <v>35</v>
      </c>
      <c r="K22" s="134" t="s">
        <v>114</v>
      </c>
    </row>
    <row r="23" spans="1:12" s="2" customFormat="1" ht="16.5" thickBot="1">
      <c r="A23" s="43" t="s">
        <v>124</v>
      </c>
      <c r="B23" s="116">
        <v>1</v>
      </c>
      <c r="C23" s="116" t="s">
        <v>110</v>
      </c>
      <c r="D23" s="116">
        <v>27</v>
      </c>
      <c r="E23" s="149" t="s">
        <v>111</v>
      </c>
      <c r="F23" s="44"/>
      <c r="G23" s="44"/>
      <c r="H23" s="44"/>
      <c r="I23" s="44"/>
      <c r="J23" s="44"/>
      <c r="K23" s="45"/>
    </row>
    <row r="24" spans="1:12" ht="15.75" thickBot="1">
      <c r="A24" s="288"/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58"/>
    </row>
    <row r="25" spans="1:12" ht="18.75">
      <c r="A25" s="117" t="s">
        <v>79</v>
      </c>
      <c r="B25" s="118"/>
      <c r="C25" s="118"/>
      <c r="D25" s="118"/>
      <c r="E25" s="118"/>
      <c r="F25" s="119">
        <v>8</v>
      </c>
      <c r="G25" s="119" t="s">
        <v>102</v>
      </c>
      <c r="H25" s="119">
        <v>17</v>
      </c>
      <c r="I25" s="185" t="s">
        <v>103</v>
      </c>
      <c r="J25" s="185"/>
      <c r="K25" s="186"/>
    </row>
    <row r="26" spans="1:12" ht="15.75">
      <c r="A26" s="113" t="s">
        <v>80</v>
      </c>
      <c r="B26" s="5"/>
      <c r="C26" s="5"/>
      <c r="D26" s="5"/>
      <c r="E26" s="5"/>
      <c r="F26" s="103"/>
      <c r="G26" s="187"/>
      <c r="H26" s="187"/>
      <c r="I26" s="187"/>
      <c r="J26" s="187">
        <v>68</v>
      </c>
      <c r="K26" s="188" t="s">
        <v>104</v>
      </c>
    </row>
    <row r="27" spans="1:12" ht="16.5" thickBot="1">
      <c r="A27" s="43" t="s">
        <v>88</v>
      </c>
      <c r="B27" s="116"/>
      <c r="C27" s="116"/>
      <c r="D27" s="116">
        <v>49</v>
      </c>
      <c r="E27" s="116" t="s">
        <v>101</v>
      </c>
      <c r="F27" s="44"/>
      <c r="G27" s="44"/>
      <c r="H27" s="44"/>
      <c r="I27" s="44"/>
      <c r="J27" s="44"/>
      <c r="K27" s="45"/>
    </row>
  </sheetData>
  <sheetProtection password="DC53" sheet="1" objects="1" scenarios="1"/>
  <mergeCells count="12">
    <mergeCell ref="A2:K2"/>
    <mergeCell ref="A3:K3"/>
    <mergeCell ref="A24:K24"/>
    <mergeCell ref="J6:J7"/>
    <mergeCell ref="A4:K4"/>
    <mergeCell ref="A5:A7"/>
    <mergeCell ref="B5:E5"/>
    <mergeCell ref="F5:K5"/>
    <mergeCell ref="B6:B7"/>
    <mergeCell ref="D6:D7"/>
    <mergeCell ref="F6:F7"/>
    <mergeCell ref="H6:H7"/>
  </mergeCells>
  <pageMargins left="0.51181102362204722" right="0.51181102362204722" top="1.1811023622047245" bottom="0.78740157480314965" header="0.31496062992125984" footer="0.31496062992125984"/>
  <pageSetup paperSize="9" scale="8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</vt:i4>
      </vt:variant>
    </vt:vector>
  </HeadingPairs>
  <TitlesOfParts>
    <vt:vector size="11" baseType="lpstr">
      <vt:lpstr> Eletrica PDF 01</vt:lpstr>
      <vt:lpstr>Eletrica PDF 02</vt:lpstr>
      <vt:lpstr>Eletrica PDF 03</vt:lpstr>
      <vt:lpstr>Eletrica PDF 04</vt:lpstr>
      <vt:lpstr>Pontos Telefonia e dados 1</vt:lpstr>
      <vt:lpstr>Pontos Telefonia e dados 2</vt:lpstr>
      <vt:lpstr>Pontos telefonia e dados 3</vt:lpstr>
      <vt:lpstr>Pontos telefonia e dados 4</vt:lpstr>
      <vt:lpstr>Planilha3</vt:lpstr>
      <vt:lpstr>Planilha4</vt:lpstr>
      <vt:lpstr>' Eletrica PDF 01'!Area_de_impressao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pmj</dc:creator>
  <cp:lastModifiedBy>User</cp:lastModifiedBy>
  <cp:lastPrinted>2017-09-13T11:09:47Z</cp:lastPrinted>
  <dcterms:created xsi:type="dcterms:W3CDTF">2011-08-11T20:06:06Z</dcterms:created>
  <dcterms:modified xsi:type="dcterms:W3CDTF">2018-01-10T12:34:26Z</dcterms:modified>
</cp:coreProperties>
</file>