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Processos Pregão\2025\Limpeza\"/>
    </mc:Choice>
  </mc:AlternateContent>
  <bookViews>
    <workbookView xWindow="0" yWindow="0" windowWidth="24000" windowHeight="9135"/>
  </bookViews>
  <sheets>
    <sheet name="Notas Explicativas da Planilha" sheetId="38" r:id="rId1"/>
    <sheet name="Agente de Higienização" sheetId="46" r:id="rId2"/>
    <sheet name="Copeiragem" sheetId="52" r:id="rId3"/>
    <sheet name="Materiais Ag. de Higienização" sheetId="47" r:id="rId4"/>
    <sheet name="Equipamentos Ag de Higienização" sheetId="48" r:id="rId5"/>
    <sheet name="EPI Ag de Higien e Copeiragem" sheetId="61" r:id="rId6"/>
    <sheet name="Uniforme Ag de Higienização" sheetId="62" r:id="rId7"/>
    <sheet name="Uniforme de Copeiragem" sheetId="51" r:id="rId8"/>
    <sheet name="Resumo de Custos" sheetId="53" r:id="rId9"/>
  </sheets>
  <externalReferences>
    <externalReference r:id="rId10"/>
  </externalReferences>
  <definedNames>
    <definedName name="_Hlk134458700" localSheetId="1">'Agente de Higienização'!$B$125</definedName>
    <definedName name="_Hlk134458700" localSheetId="2">Copeiragem!$B$125</definedName>
    <definedName name="_Hlk143784486" localSheetId="1">'Agente de Higienização'!$B$8</definedName>
    <definedName name="_Hlk143784486" localSheetId="2">Copeiragem!$B$8</definedName>
    <definedName name="_Hlk143870524" localSheetId="1">'Agente de Higienização'!$B$281</definedName>
    <definedName name="_Hlk143870524" localSheetId="2">Copeiragem!$B$281</definedName>
    <definedName name="_Hlk144802243" localSheetId="1">'Agente de Higienização'!$B$209</definedName>
    <definedName name="_Hlk144802243" localSheetId="2">Copeiragem!$B$209</definedName>
    <definedName name="_Hlk157786902" localSheetId="1">'Agente de Higienização'!$B$286</definedName>
    <definedName name="_Hlk157786902" localSheetId="2">Copeiragem!$B$286</definedName>
    <definedName name="_Hlk158911466" localSheetId="1">'Agente de Higienização'!$B$286</definedName>
    <definedName name="_Hlk158911466" localSheetId="2">Copeiragem!$B$286</definedName>
    <definedName name="_Hlk158912311" localSheetId="1">'Agente de Higienização'!$B$356</definedName>
    <definedName name="_Hlk158912311" localSheetId="2">Copeiragem!$B$356</definedName>
    <definedName name="_Hlk158912903" localSheetId="1">'Agente de Higienização'!$B$1086</definedName>
    <definedName name="_Hlk158912903" localSheetId="2">Copeiragem!$B$1086</definedName>
    <definedName name="_Ref511750733" localSheetId="1">'Agente de Higienização'!$B$30</definedName>
    <definedName name="_Ref511750733" localSheetId="2">Copeiragem!$B$30</definedName>
    <definedName name="_Ref511911270" localSheetId="1">'Agente de Higienização'!$B$1</definedName>
    <definedName name="_Ref511911270" localSheetId="2">Copeiragem!$B$1</definedName>
    <definedName name="asda" localSheetId="5">#REF!</definedName>
    <definedName name="asda" localSheetId="8">#REF!</definedName>
    <definedName name="asda" localSheetId="6">#REF!</definedName>
    <definedName name="asda">#REF!</definedName>
    <definedName name="asdf" localSheetId="1">#REF!</definedName>
    <definedName name="asdf" localSheetId="2">#REF!</definedName>
    <definedName name="asdf" localSheetId="5">#REF!</definedName>
    <definedName name="asdf" localSheetId="4">#REF!</definedName>
    <definedName name="asdf" localSheetId="3">#REF!</definedName>
    <definedName name="asdf" localSheetId="8">#REF!</definedName>
    <definedName name="asdf" localSheetId="6">#REF!</definedName>
    <definedName name="asdf" localSheetId="7">#REF!</definedName>
    <definedName name="asdf">#REF!</definedName>
    <definedName name="asdff" localSheetId="1">#REF!</definedName>
    <definedName name="asdff" localSheetId="2">#REF!</definedName>
    <definedName name="asdff" localSheetId="5">#REF!</definedName>
    <definedName name="asdff" localSheetId="4">#REF!</definedName>
    <definedName name="asdff" localSheetId="3">#REF!</definedName>
    <definedName name="asdff" localSheetId="8">#REF!</definedName>
    <definedName name="asdff" localSheetId="6">#REF!</definedName>
    <definedName name="asdff" localSheetId="7">#REF!</definedName>
    <definedName name="asdff">#REF!</definedName>
    <definedName name="asdfff" localSheetId="1">#REF!</definedName>
    <definedName name="asdfff" localSheetId="2">#REF!</definedName>
    <definedName name="asdfff" localSheetId="5">#REF!</definedName>
    <definedName name="asdfff" localSheetId="4">#REF!</definedName>
    <definedName name="asdfff" localSheetId="3">#REF!</definedName>
    <definedName name="asdfff" localSheetId="8">#REF!</definedName>
    <definedName name="asdfff" localSheetId="6">#REF!</definedName>
    <definedName name="asdfff" localSheetId="7">#REF!</definedName>
    <definedName name="asdfff">#REF!</definedName>
    <definedName name="ISS" localSheetId="1">#REF!</definedName>
    <definedName name="ISS" localSheetId="2">#REF!</definedName>
    <definedName name="ISS" localSheetId="5">#REF!</definedName>
    <definedName name="ISS" localSheetId="4">#REF!</definedName>
    <definedName name="ISS" localSheetId="3">#REF!</definedName>
    <definedName name="ISS" localSheetId="8">#REF!</definedName>
    <definedName name="ISS" localSheetId="6">#REF!</definedName>
    <definedName name="ISS" localSheetId="7">#REF!</definedName>
    <definedName name="ISS">#REF!</definedName>
    <definedName name="Planilha" localSheetId="5">#REF!</definedName>
    <definedName name="Planilha" localSheetId="8">#REF!</definedName>
    <definedName name="Planilha" localSheetId="6">#REF!</definedName>
    <definedName name="Planilha">#REF!</definedName>
    <definedName name="sdasdas" localSheetId="5">#REF!</definedName>
    <definedName name="sdasdas" localSheetId="8">#REF!</definedName>
    <definedName name="sdasdas" localSheetId="6">#REF!</definedName>
    <definedName name="sdasdas">#REF!</definedName>
    <definedName name="Serviços">'[1]Dados - Não mexer'!$A:$A</definedName>
    <definedName name="UniformeMensageiro" localSheetId="1">#REF!</definedName>
    <definedName name="UniformeMensageiro" localSheetId="2">#REF!</definedName>
    <definedName name="UniformeMensageiro" localSheetId="5">#REF!</definedName>
    <definedName name="UniformeMensageiro" localSheetId="4">#REF!</definedName>
    <definedName name="UniformeMensageiro" localSheetId="3">#REF!</definedName>
    <definedName name="UniformeMensageiro" localSheetId="8">#REF!</definedName>
    <definedName name="UniformeMensageiro" localSheetId="6">#REF!</definedName>
    <definedName name="UniformeMensageiro" localSheetId="7">#REF!</definedName>
    <definedName name="UniformeMensageiro">#REF!</definedName>
    <definedName name="UniformeMensageiros" localSheetId="1">#REF!</definedName>
    <definedName name="UniformeMensageiros" localSheetId="2">#REF!</definedName>
    <definedName name="UniformeMensageiros" localSheetId="5">#REF!</definedName>
    <definedName name="UniformeMensageiros" localSheetId="4">#REF!</definedName>
    <definedName name="UniformeMensageiros" localSheetId="3">#REF!</definedName>
    <definedName name="UniformeMensageiros" localSheetId="8">#REF!</definedName>
    <definedName name="UniformeMensageiros" localSheetId="6">#REF!</definedName>
    <definedName name="UniformeMensageiros" localSheetId="7">#REF!</definedName>
    <definedName name="UniformeMensageiros">#REF!</definedName>
    <definedName name="UniformeRecepcionista" localSheetId="1">#REF!</definedName>
    <definedName name="UniformeRecepcionista" localSheetId="2">#REF!</definedName>
    <definedName name="UniformeRecepcionista" localSheetId="5">#REF!</definedName>
    <definedName name="UniformeRecepcionista" localSheetId="4">#REF!</definedName>
    <definedName name="UniformeRecepcionista" localSheetId="3">#REF!</definedName>
    <definedName name="UniformeRecepcionista" localSheetId="8">#REF!</definedName>
    <definedName name="UniformeRecepcionista" localSheetId="6">#REF!</definedName>
    <definedName name="UniformeRecepcionista" localSheetId="7">#REF!</definedName>
    <definedName name="UniformeRecepcionist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53" l="1"/>
  <c r="D7" i="62" l="1"/>
  <c r="D8" i="62" s="1"/>
  <c r="E115" i="46"/>
  <c r="E114" i="46"/>
  <c r="F4" i="61"/>
  <c r="F3" i="61"/>
  <c r="F5" i="61" s="1"/>
  <c r="F6" i="61" s="1"/>
  <c r="F7" i="53" l="1"/>
  <c r="E114" i="52"/>
  <c r="D135" i="52"/>
  <c r="D129" i="52"/>
  <c r="E119" i="52"/>
  <c r="E144" i="52" s="1"/>
  <c r="D103" i="52"/>
  <c r="D102" i="52"/>
  <c r="D100" i="52"/>
  <c r="D104" i="52" s="1"/>
  <c r="D92" i="52"/>
  <c r="D90" i="52"/>
  <c r="D88" i="52"/>
  <c r="D80" i="52"/>
  <c r="D82" i="52" s="1"/>
  <c r="D79" i="52"/>
  <c r="D77" i="52"/>
  <c r="D78" i="52" s="1"/>
  <c r="E64" i="52"/>
  <c r="E63" i="52"/>
  <c r="E62" i="52"/>
  <c r="E61" i="52"/>
  <c r="E60" i="52"/>
  <c r="E59" i="52"/>
  <c r="E58" i="52"/>
  <c r="E57" i="52"/>
  <c r="E55" i="52"/>
  <c r="E56" i="52" s="1"/>
  <c r="D51" i="52"/>
  <c r="D34" i="52"/>
  <c r="D33" i="52"/>
  <c r="D32" i="52"/>
  <c r="E20" i="52"/>
  <c r="E19" i="52"/>
  <c r="D9" i="51"/>
  <c r="D10" i="51" s="1"/>
  <c r="E116" i="46"/>
  <c r="F17" i="48"/>
  <c r="E17" i="48"/>
  <c r="H16" i="48"/>
  <c r="H15" i="48"/>
  <c r="H14" i="48"/>
  <c r="H13" i="48"/>
  <c r="H12" i="48"/>
  <c r="H11" i="48"/>
  <c r="H10" i="48"/>
  <c r="H9" i="48"/>
  <c r="H8" i="48"/>
  <c r="H7" i="48"/>
  <c r="H6" i="48"/>
  <c r="H5" i="48"/>
  <c r="H4" i="48"/>
  <c r="H3" i="48"/>
  <c r="H18" i="48" s="1"/>
  <c r="G17" i="47"/>
  <c r="G16" i="47"/>
  <c r="G15" i="47"/>
  <c r="G14" i="47"/>
  <c r="G13" i="47"/>
  <c r="G12" i="47"/>
  <c r="G11" i="47"/>
  <c r="G10" i="47"/>
  <c r="G9" i="47"/>
  <c r="G8" i="47"/>
  <c r="G7" i="47"/>
  <c r="G6" i="47"/>
  <c r="G5" i="47"/>
  <c r="G4" i="47"/>
  <c r="G3" i="47"/>
  <c r="D135" i="46"/>
  <c r="D129" i="46"/>
  <c r="D103" i="46"/>
  <c r="D102" i="46"/>
  <c r="D100" i="46"/>
  <c r="D92" i="46"/>
  <c r="D90" i="46"/>
  <c r="D88" i="46"/>
  <c r="D80" i="46"/>
  <c r="D82" i="46" s="1"/>
  <c r="D79" i="46"/>
  <c r="D77" i="46"/>
  <c r="D78" i="46" s="1"/>
  <c r="E64" i="46"/>
  <c r="E63" i="46"/>
  <c r="E62" i="46"/>
  <c r="E61" i="46"/>
  <c r="E60" i="46"/>
  <c r="E59" i="46"/>
  <c r="E58" i="46"/>
  <c r="E57" i="46"/>
  <c r="E55" i="46"/>
  <c r="E56" i="46" s="1"/>
  <c r="D51" i="46"/>
  <c r="D81" i="46" s="1"/>
  <c r="D34" i="46"/>
  <c r="D33" i="46"/>
  <c r="D32" i="46"/>
  <c r="E20" i="46"/>
  <c r="E19" i="46"/>
  <c r="E65" i="52" l="1"/>
  <c r="E71" i="52" s="1"/>
  <c r="E27" i="52"/>
  <c r="E34" i="52" s="1"/>
  <c r="D93" i="52"/>
  <c r="D94" i="52" s="1"/>
  <c r="D35" i="52"/>
  <c r="D81" i="52"/>
  <c r="H20" i="48"/>
  <c r="H19" i="48"/>
  <c r="H21" i="48" s="1"/>
  <c r="G19" i="47"/>
  <c r="E117" i="46" s="1"/>
  <c r="E119" i="46" s="1"/>
  <c r="E144" i="46" s="1"/>
  <c r="E65" i="46"/>
  <c r="E71" i="46" s="1"/>
  <c r="E27" i="46"/>
  <c r="E140" i="46"/>
  <c r="E34" i="46"/>
  <c r="E32" i="46"/>
  <c r="E77" i="46"/>
  <c r="E102" i="46"/>
  <c r="E78" i="46"/>
  <c r="E103" i="46"/>
  <c r="E79" i="46"/>
  <c r="E92" i="46"/>
  <c r="E88" i="46"/>
  <c r="E81" i="46"/>
  <c r="E90" i="46"/>
  <c r="E33" i="46"/>
  <c r="E82" i="46"/>
  <c r="E100" i="46"/>
  <c r="D35" i="46"/>
  <c r="E80" i="46"/>
  <c r="D83" i="46"/>
  <c r="D93" i="46"/>
  <c r="D94" i="46" s="1"/>
  <c r="D104" i="46"/>
  <c r="E100" i="52" l="1"/>
  <c r="E104" i="52" s="1"/>
  <c r="E109" i="52" s="1"/>
  <c r="E103" i="52"/>
  <c r="E90" i="52"/>
  <c r="E81" i="52"/>
  <c r="E102" i="52"/>
  <c r="E32" i="52"/>
  <c r="E140" i="52"/>
  <c r="E82" i="52"/>
  <c r="E80" i="52"/>
  <c r="E79" i="52"/>
  <c r="E78" i="52"/>
  <c r="E77" i="52"/>
  <c r="E33" i="52"/>
  <c r="E92" i="52"/>
  <c r="E88" i="52"/>
  <c r="E94" i="52"/>
  <c r="D95" i="52"/>
  <c r="E93" i="52"/>
  <c r="D83" i="52"/>
  <c r="E121" i="52" s="1"/>
  <c r="E93" i="46"/>
  <c r="E83" i="46"/>
  <c r="E142" i="46" s="1"/>
  <c r="E94" i="46"/>
  <c r="E95" i="46" s="1"/>
  <c r="E108" i="46" s="1"/>
  <c r="D95" i="46"/>
  <c r="E121" i="46" s="1"/>
  <c r="E104" i="46"/>
  <c r="E109" i="46" s="1"/>
  <c r="E35" i="46"/>
  <c r="E95" i="52" l="1"/>
  <c r="E108" i="52" s="1"/>
  <c r="E110" i="52" s="1"/>
  <c r="E143" i="52" s="1"/>
  <c r="E83" i="52"/>
  <c r="E142" i="52" s="1"/>
  <c r="E110" i="46"/>
  <c r="E143" i="46" s="1"/>
  <c r="E35" i="52"/>
  <c r="E69" i="46"/>
  <c r="E37" i="46"/>
  <c r="E69" i="52" l="1"/>
  <c r="E37" i="52"/>
  <c r="E49" i="46"/>
  <c r="E45" i="46"/>
  <c r="E48" i="46"/>
  <c r="E47" i="46"/>
  <c r="E42" i="46"/>
  <c r="E50" i="46"/>
  <c r="E46" i="46"/>
  <c r="E41" i="46"/>
  <c r="E43" i="46"/>
  <c r="E51" i="46" l="1"/>
  <c r="E70" i="46" s="1"/>
  <c r="E72" i="46" s="1"/>
  <c r="E47" i="52"/>
  <c r="E43" i="52"/>
  <c r="E42" i="52"/>
  <c r="E46" i="52"/>
  <c r="E48" i="52"/>
  <c r="E50" i="52"/>
  <c r="E49" i="52"/>
  <c r="E45" i="52"/>
  <c r="E41" i="52"/>
  <c r="E141" i="46"/>
  <c r="E123" i="46"/>
  <c r="E51" i="52" l="1"/>
  <c r="E70" i="52" s="1"/>
  <c r="E72" i="52" s="1"/>
  <c r="E127" i="46"/>
  <c r="E128" i="46" s="1"/>
  <c r="E123" i="52" l="1"/>
  <c r="E127" i="52" s="1"/>
  <c r="E128" i="52" s="1"/>
  <c r="E141" i="52"/>
  <c r="E129" i="46"/>
  <c r="E129" i="52" l="1"/>
  <c r="E133" i="52" s="1"/>
  <c r="E132" i="52"/>
  <c r="E134" i="52"/>
  <c r="E132" i="46"/>
  <c r="E133" i="46"/>
  <c r="E131" i="46"/>
  <c r="E134" i="46"/>
  <c r="E131" i="52" l="1"/>
  <c r="E135" i="52"/>
  <c r="E136" i="52" s="1"/>
  <c r="E145" i="52" s="1"/>
  <c r="E146" i="52" s="1"/>
  <c r="D5" i="53" s="1"/>
  <c r="G5" i="53" s="1"/>
  <c r="H5" i="53" s="1"/>
  <c r="E135" i="46"/>
  <c r="E136" i="46" s="1"/>
  <c r="E145" i="46" s="1"/>
  <c r="E146" i="46" s="1"/>
  <c r="D4" i="53" s="1"/>
  <c r="G4" i="53" s="1"/>
  <c r="G7" i="53" l="1"/>
  <c r="H4" i="53"/>
  <c r="H7" i="53" s="1"/>
  <c r="D103" i="38" l="1"/>
  <c r="D102" i="38"/>
  <c r="D100" i="38"/>
  <c r="D93" i="38"/>
  <c r="D53" i="38"/>
  <c r="D75" i="38" l="1"/>
  <c r="D76" i="38" s="1"/>
  <c r="D129" i="38"/>
  <c r="D128" i="38" s="1"/>
  <c r="D95" i="38"/>
  <c r="D91" i="38"/>
  <c r="D78" i="38"/>
  <c r="D77" i="38"/>
  <c r="D35" i="38"/>
  <c r="D33" i="38"/>
  <c r="D34" i="38" s="1"/>
  <c r="D80" i="38" l="1"/>
  <c r="D79" i="38"/>
  <c r="D96" i="38"/>
  <c r="D36" i="38"/>
  <c r="D81" i="38" l="1"/>
</calcChain>
</file>

<file path=xl/sharedStrings.xml><?xml version="1.0" encoding="utf-8"?>
<sst xmlns="http://schemas.openxmlformats.org/spreadsheetml/2006/main" count="879" uniqueCount="419">
  <si>
    <t>PLANILHA ANALÍTICA DE CUSTOS E FORMAÇÃO DE PREÇOS</t>
  </si>
  <si>
    <t>Unidade de Medida:</t>
  </si>
  <si>
    <t>POSTO</t>
  </si>
  <si>
    <t>Quantidade da unidade de medida:</t>
  </si>
  <si>
    <t>Quantidade de empregados por unidade de medida:</t>
  </si>
  <si>
    <t>Nº de meses da execução contratual:</t>
  </si>
  <si>
    <t xml:space="preserve">Nº do Registro da norma coletiva (e aditivo) no MTE </t>
  </si>
  <si>
    <t>Data Base da Categoria:</t>
  </si>
  <si>
    <t>1º janeiro</t>
  </si>
  <si>
    <t>Turno:</t>
  </si>
  <si>
    <t>DIURNO</t>
  </si>
  <si>
    <t>Salário Mínimo:</t>
  </si>
  <si>
    <t>Módulo 1 - Composição da Remuneração</t>
  </si>
  <si>
    <t>Composição da Remuneração</t>
  </si>
  <si>
    <t>Percentual (%)</t>
  </si>
  <si>
    <t>Valor (R$)</t>
  </si>
  <si>
    <t>A</t>
  </si>
  <si>
    <t>Salário-Base</t>
  </si>
  <si>
    <t>B</t>
  </si>
  <si>
    <t>Adicional de Periculosidade</t>
  </si>
  <si>
    <t>C</t>
  </si>
  <si>
    <t>Adicional de Insalubridade</t>
  </si>
  <si>
    <t>D</t>
  </si>
  <si>
    <t>Adicional Noturno</t>
  </si>
  <si>
    <t>E</t>
  </si>
  <si>
    <t>F</t>
  </si>
  <si>
    <t>Outros (especificar)</t>
  </si>
  <si>
    <t>Total</t>
  </si>
  <si>
    <t>Módulo 2 - Encargos e Benefícios Anuais, Mensais e Diários</t>
  </si>
  <si>
    <t>2.1</t>
  </si>
  <si>
    <t>13º (décimo terceiro) Salário e Um Terço Constitucional</t>
  </si>
  <si>
    <t>13º (décimo terceiro) Salário</t>
  </si>
  <si>
    <t>Total do Módulo I + Submódulo 2.1</t>
  </si>
  <si>
    <t>Submódulo 2.2 - Encargos Previdenciários (GPS), Fundo de Garantia por Tempo de Serviço (FGTS) e outras contribuições.</t>
  </si>
  <si>
    <t>2.2</t>
  </si>
  <si>
    <t>GPS, FGTS e outras contribuições</t>
  </si>
  <si>
    <t>INSS</t>
  </si>
  <si>
    <t>Salário Educação</t>
  </si>
  <si>
    <t>SESC ou SESI</t>
  </si>
  <si>
    <t>SENAI - SENAC</t>
  </si>
  <si>
    <t>SEBRAE</t>
  </si>
  <si>
    <t>G</t>
  </si>
  <si>
    <t>INCRA</t>
  </si>
  <si>
    <t>H</t>
  </si>
  <si>
    <t>FGTS</t>
  </si>
  <si>
    <t xml:space="preserve">Total </t>
  </si>
  <si>
    <t>Submódulo 2.3 - Benefícios Mensais e Diários.</t>
  </si>
  <si>
    <t>2.3</t>
  </si>
  <si>
    <t>Benefícios Mensais e Diários</t>
  </si>
  <si>
    <t>Transporte</t>
  </si>
  <si>
    <t>A.1</t>
  </si>
  <si>
    <t>Desconto Legal do Vale-Transporte</t>
  </si>
  <si>
    <t>B.1</t>
  </si>
  <si>
    <t>Quadro-Resumo do Módulo 2 - Encargos e Benefícios anuais, mensais e diários</t>
  </si>
  <si>
    <t>Encargos e Benefícios Anuais, Mensais e Diários</t>
  </si>
  <si>
    <t>Módulo 3 - Provisão para Rescisão</t>
  </si>
  <si>
    <t>Provisão para Rescisão</t>
  </si>
  <si>
    <t xml:space="preserve">Aviso Prévio Indenizado </t>
  </si>
  <si>
    <t>Incidência do FGTS sobre o Aviso Prévio Indenizado</t>
  </si>
  <si>
    <t>Multa do FGTS relativa ao Aviso Prévio Indenizado</t>
  </si>
  <si>
    <t>Aviso Prévio Trabalhado</t>
  </si>
  <si>
    <t>Incidência dos encargos do submódulo 2.2 sobre o Aviso Prévio Trabalhado</t>
  </si>
  <si>
    <t>Multa do FGTS referente à demissão sem justa causa</t>
  </si>
  <si>
    <t>Módulo 4 - Custo de Reposição do Profissional ausente</t>
  </si>
  <si>
    <t>Submódulo 4.1 - Ausências Legais com incidência de encargos previstos no submódulo 2.2</t>
  </si>
  <si>
    <t>4.1</t>
  </si>
  <si>
    <t>Ausências Legais com incidência de encargos</t>
  </si>
  <si>
    <t xml:space="preserve">Cobertura de Férias </t>
  </si>
  <si>
    <t xml:space="preserve">Ausências Legais </t>
  </si>
  <si>
    <t xml:space="preserve">Licença-Paternidade </t>
  </si>
  <si>
    <t>Subtotal</t>
  </si>
  <si>
    <t>Incidência do submódulo 2.2 sobre as alíneas A, B e C do submódulo 4.1</t>
  </si>
  <si>
    <t>Total  </t>
  </si>
  <si>
    <t>Submódulo 4.2 - Ausências Legais sem incidência de encargos previstos no submódulo 2.2</t>
  </si>
  <si>
    <t>4.2</t>
  </si>
  <si>
    <t>Ausências Legais sem incidência de encargos</t>
  </si>
  <si>
    <t xml:space="preserve">Ausência por doença </t>
  </si>
  <si>
    <t>Ausência por acidente de trabalho</t>
  </si>
  <si>
    <t xml:space="preserve">Afastamento por licença-maternidade </t>
  </si>
  <si>
    <t>Quadro-Resumo do Módulo 4 - Custo de Reposição do Profissional ausente</t>
  </si>
  <si>
    <t>Custo de Reposição do Profissional ausente</t>
  </si>
  <si>
    <t>Módulo 5 - Insumos Diversos</t>
  </si>
  <si>
    <t>Insumos Diversos</t>
  </si>
  <si>
    <t>Uniformes</t>
  </si>
  <si>
    <t>EPI</t>
  </si>
  <si>
    <t>Equipamentos (Depreciação e manutenção)</t>
  </si>
  <si>
    <t>Total de Encargos</t>
  </si>
  <si>
    <t>Total do Módulo 1 + Módulo 2 + Módulo 3 + Módulo 4 + Módulo 5</t>
  </si>
  <si>
    <t>Módulo 6 - Custos Indiretos, Tributos e Lucro</t>
  </si>
  <si>
    <t>Custos Indiretos, Tributos e Lucro</t>
  </si>
  <si>
    <t>Custos Indiretos</t>
  </si>
  <si>
    <t>Lucro</t>
  </si>
  <si>
    <t>Subtotal (Custos Indiretos + Lucro)</t>
  </si>
  <si>
    <t>Tributos</t>
  </si>
  <si>
    <t>C.1. ISS</t>
  </si>
  <si>
    <t>C.2. COFINS</t>
  </si>
  <si>
    <t>C.3. PIS</t>
  </si>
  <si>
    <t>Subtotal (Tributos)</t>
  </si>
  <si>
    <t>QUADRO-RESUMO DO CUSTO POR EMPREGADO</t>
  </si>
  <si>
    <t>Mão de obra vinculada à execução contratual (valor por empregado)</t>
  </si>
  <si>
    <t>Módulo 4 - Custo de Reposição do Profissional Ausente</t>
  </si>
  <si>
    <t>Módulo 6 – Custos Indiretos, Tributos e Lucro</t>
  </si>
  <si>
    <t>Valor Total Mensal por Posto</t>
  </si>
  <si>
    <t>Item</t>
  </si>
  <si>
    <t>Valor Mensal/ Empregado (R$)</t>
  </si>
  <si>
    <t>Unidade</t>
  </si>
  <si>
    <t>-</t>
  </si>
  <si>
    <t>Escova de mão</t>
  </si>
  <si>
    <t>pacote</t>
  </si>
  <si>
    <t>par</t>
  </si>
  <si>
    <t>Total Manutenção + Depreciação Mensal (R$)</t>
  </si>
  <si>
    <t>RESUMO DE CUSTOS</t>
  </si>
  <si>
    <t>MÃO DE OBRA</t>
  </si>
  <si>
    <t>Serviços</t>
  </si>
  <si>
    <t xml:space="preserve">Turno </t>
  </si>
  <si>
    <t>Jornada</t>
  </si>
  <si>
    <t>Empregados/ Posto</t>
  </si>
  <si>
    <t>Qtde. de Postos</t>
  </si>
  <si>
    <r>
      <t>Valor Mensal Total</t>
    </r>
    <r>
      <rPr>
        <b/>
        <sz val="10"/>
        <color indexed="8"/>
        <rFont val="Calibri"/>
        <family val="2"/>
        <scheme val="minor"/>
      </rPr>
      <t xml:space="preserve"> (R$)</t>
    </r>
  </si>
  <si>
    <r>
      <t>Valor Anual</t>
    </r>
    <r>
      <rPr>
        <b/>
        <sz val="10"/>
        <color indexed="8"/>
        <rFont val="Calibri"/>
        <family val="2"/>
        <scheme val="minor"/>
      </rPr>
      <t xml:space="preserve"> (R$)</t>
    </r>
  </si>
  <si>
    <t>Diurno</t>
  </si>
  <si>
    <t>44 h</t>
  </si>
  <si>
    <t>Copeiragem</t>
  </si>
  <si>
    <t>TOTAL MÃO DE OBRA (R$)</t>
  </si>
  <si>
    <t>COFINS</t>
  </si>
  <si>
    <t>PIS</t>
  </si>
  <si>
    <t>Materiais</t>
  </si>
  <si>
    <t>Nome do Cargo</t>
  </si>
  <si>
    <t>Agente de Higienização</t>
  </si>
  <si>
    <t xml:space="preserve">Classificação Brasileira de Ocupações (CBO) </t>
  </si>
  <si>
    <t>Categoria Profissional (vinculada à execução contratutal)</t>
  </si>
  <si>
    <t>Submódulo 2.1 - 13º (décimo terceiro) Salário, Férias e Um Terço Constitucional</t>
  </si>
  <si>
    <t>Férias e Um Terço Constitucional</t>
  </si>
  <si>
    <t>C.1</t>
  </si>
  <si>
    <t>C.2</t>
  </si>
  <si>
    <t>FAP (de 0,5 a 2,0)</t>
  </si>
  <si>
    <t>Contador de dias úteis:</t>
  </si>
  <si>
    <t>A.2</t>
  </si>
  <si>
    <t>B.2</t>
  </si>
  <si>
    <t>Valores atuais</t>
  </si>
  <si>
    <t>Desconto Legal do Vale-Transporte - até 6% do Salário Base</t>
  </si>
  <si>
    <t>Auxílio Saúde - Cláusula Nona da CCT §3º</t>
  </si>
  <si>
    <t xml:space="preserve">Auxílio Refeição </t>
  </si>
  <si>
    <t>Desconto do Auxílio Refeição - Cláusula oitava da CCT (até R$ 1,39)</t>
  </si>
  <si>
    <t>Prêmio Assiduidade - Cláusula Quinta da CCT</t>
  </si>
  <si>
    <t>Benefício Social-Sindical - Cláusula Décima da CCT</t>
  </si>
  <si>
    <t>Dia do Trabalhador em Asseio e Conservação (16/05) - Cláusula Décima Primeira da CCT</t>
  </si>
  <si>
    <t>Outro</t>
  </si>
  <si>
    <t>13º (décimo terceiro) Salário, Férias e Um terço constitucional</t>
  </si>
  <si>
    <t>%</t>
  </si>
  <si>
    <t xml:space="preserve">Probabilidade de incidência </t>
  </si>
  <si>
    <t>Notas Explicativas - Planilha Analítica de Custos e Formação de Preços</t>
  </si>
  <si>
    <t>Memória de cálculo</t>
  </si>
  <si>
    <t>Fundamento</t>
  </si>
  <si>
    <r>
      <t xml:space="preserve">Salário Base </t>
    </r>
    <r>
      <rPr>
        <vertAlign val="superscript"/>
        <sz val="9"/>
        <rFont val="Arial"/>
        <family val="2"/>
      </rPr>
      <t>(1)</t>
    </r>
  </si>
  <si>
    <t>Artigo 457 e 458 da CLT.</t>
  </si>
  <si>
    <t xml:space="preserve">Adicional de Periculosidade </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</si>
  <si>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</si>
  <si>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</si>
  <si>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</si>
  <si>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</si>
  <si>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</si>
  <si>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</si>
  <si>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[(Salário base + adicionais periculosidade/insalubridade) ÷ (220h - conforme jornada de trabalho da categoria)] x (20%) x (qtde. de hs noturnas)</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</si>
  <si>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</si>
  <si>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</si>
  <si>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</si>
  <si>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</si>
  <si>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</si>
  <si>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</si>
  <si>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</si>
  <si>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</si>
  <si>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</si>
  <si>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</si>
  <si>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</si>
  <si>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</si>
  <si>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</si>
  <si>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</si>
  <si>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</si>
  <si>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</si>
  <si>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</si>
  <si>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</si>
  <si>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</si>
  <si>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</si>
  <si>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</si>
  <si>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</si>
  <si>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</si>
  <si>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</si>
  <si>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r>
      <t xml:space="preserve">13º Salário </t>
    </r>
    <r>
      <rPr>
        <b/>
        <vertAlign val="superscript"/>
        <sz val="9"/>
        <rFont val="Arial"/>
        <family val="2"/>
      </rPr>
      <t>(1)</t>
    </r>
  </si>
  <si>
    <t>Art. 7º, VIII, CF/88. Decreto n. 10.854, de 10 de novembro de 2021</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</si>
  <si>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</si>
  <si>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</si>
  <si>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</si>
  <si>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</si>
  <si>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</si>
  <si>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</si>
  <si>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</si>
  <si>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</si>
  <si>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</si>
  <si>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</si>
  <si>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</si>
  <si>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</si>
  <si>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</si>
  <si>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</si>
  <si>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</si>
  <si>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</si>
  <si>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</si>
  <si>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</si>
  <si>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</si>
  <si>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</si>
  <si>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</si>
  <si>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</si>
  <si>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</si>
  <si>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</si>
  <si>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</si>
  <si>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</si>
  <si>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</si>
  <si>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</si>
  <si>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</si>
  <si>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</si>
  <si>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</si>
  <si>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Súmula 305 TST.</t>
  </si>
  <si>
    <r>
      <t xml:space="preserve">Multa do FGTS sobre o Aviso Prévio Indenizado </t>
    </r>
    <r>
      <rPr>
        <b/>
        <vertAlign val="superscript"/>
        <sz val="9"/>
        <rFont val="Arial"/>
        <family val="2"/>
      </rPr>
      <t>(2)</t>
    </r>
  </si>
  <si>
    <t>Art. 18 da Lei 8.036/90, IN 05/2017, Art. 12 da Lei nº 13.932.</t>
  </si>
  <si>
    <t>Art. 7º, XXI, CF/88. Arts. 487 a 491 CLT. Lei n. 12.506/2011. Acórdãos n. 1904/2007-TCU-Plenário e n. 3006/2010-TCU-Plenário.</t>
  </si>
  <si>
    <t>Incidência de GPS, FGTS e outras contribuições sobre o Aviso Prévio Trabalhado</t>
  </si>
  <si>
    <r>
      <t xml:space="preserve">Multa do FGTS sobre Aviso Prévio Trabalhado </t>
    </r>
    <r>
      <rPr>
        <b/>
        <vertAlign val="superscript"/>
        <sz val="9"/>
        <rFont val="Arial"/>
        <family val="2"/>
      </rPr>
      <t>(3)</t>
    </r>
  </si>
  <si>
    <t>Total da provisão para rescisão - Primeiro ano de vigência</t>
  </si>
  <si>
    <t>A+B+C+D+E+F</t>
  </si>
  <si>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</si>
  <si>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</si>
  <si>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</si>
  <si>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</si>
  <si>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</si>
  <si>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</si>
  <si>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t>Art. 473 da CLT.</t>
  </si>
  <si>
    <t>Art. 7º, inciso XIX da CF. §1º do artigo 10 do ADCT. Lei n. 13.527/2016</t>
  </si>
  <si>
    <t>Decreto n. 3.048/1999 / Art. 131 da CLT / MP. 664/2014</t>
  </si>
  <si>
    <t>Art. 7º inc. XVIII, CF/ Lei 8.213/1991 / Lei 11770/2008 / Lei n. 13.527/2016.</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</si>
  <si>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</si>
  <si>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</si>
  <si>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</si>
  <si>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</si>
  <si>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44,88% do total de empregos em São Paulo em 2022 (6.682.730 do total de 14.891.791). Já o Anuário Estatístico da Previdência Social dispõe que foi concedida a quantidade de 252.732 salários-maternidade no âmbito de São Paulo em 2022. Essa quantidade representa cerca de 3,78% do total de mulheres empregadas no São Paulo no mesmo período. Portanto, a estimativa de uma determinada empregada usurfruir 4 (quatro) meses de licença a cada ano de execução contratual é de 0,4488 x 0,0378 x 100  ≅ 1,70% de empregadas afastadas.</t>
    </r>
  </si>
  <si>
    <r>
      <rPr>
        <b/>
        <u/>
        <sz val="9"/>
        <rFont val="Arial"/>
        <family val="2"/>
      </rPr>
      <t>Rateio do Custo durante Vigência Contratual:</t>
    </r>
    <r>
      <rPr>
        <sz val="9"/>
        <rFont val="Arial"/>
        <family val="2"/>
      </rPr>
      <t xml:space="preserve"> Divisão proporcional do custo de 4 (quatro) meses de licença por ano (base do % de ocorrências): (4 meses de licença) ÷ (12 meses) x 100 = 33,33%</t>
    </r>
  </si>
  <si>
    <t>Clique aqui para consultar o Painel de Informações da RAIS de 2022</t>
  </si>
  <si>
    <t>Selecione: "Empregos em 31/12" - "Por Setor e Sexo" - Filtros "Ano = 2022" -  "Setor IBGE = TODOS" - UF" = São Paulo" - "Gênero = Feminino".</t>
  </si>
  <si>
    <t>Clique aqui para consultar o Anuário Estatístico da Previdência Social - AEPS</t>
  </si>
  <si>
    <t>Busque os dados referentes ao São Paulo na coluna "Quantidade".</t>
  </si>
  <si>
    <r>
      <rPr>
        <vertAlign val="superscript"/>
        <sz val="9"/>
        <rFont val="Arial"/>
        <family val="2"/>
      </rPr>
      <t xml:space="preserve">(6) </t>
    </r>
    <r>
      <rPr>
        <sz val="9"/>
        <rFont val="Arial"/>
        <family val="2"/>
      </rPr>
      <t>Estimativa de 5 (cinco) dias de licença doença por ano.</t>
    </r>
  </si>
  <si>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</si>
  <si>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</si>
  <si>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</si>
  <si>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</si>
  <si>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</si>
  <si>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</si>
  <si>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</si>
  <si>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t>(Módudo1 + Módulo2 + Módulo3 + Módulo4 + Módulo5) x 5%</t>
  </si>
  <si>
    <r>
      <t>Lucro</t>
    </r>
    <r>
      <rPr>
        <vertAlign val="superscript"/>
        <sz val="9"/>
        <rFont val="Arial"/>
        <family val="2"/>
      </rPr>
      <t xml:space="preserve">(1) </t>
    </r>
  </si>
  <si>
    <t>(Módudo1 + Módulo2 + Módulo3 + Módulo4 + Módulo5 + Custos indiretos) x 10%</t>
  </si>
  <si>
    <r>
      <t xml:space="preserve">Tributos </t>
    </r>
    <r>
      <rPr>
        <vertAlign val="superscript"/>
        <sz val="9"/>
        <rFont val="Arial"/>
        <family val="2"/>
      </rPr>
      <t>(2)</t>
    </r>
    <r>
      <rPr>
        <sz val="9"/>
        <rFont val="Arial"/>
        <family val="2"/>
      </rPr>
      <t xml:space="preserve"> (C.1 + C.2 + C.3 + C.4)</t>
    </r>
  </si>
  <si>
    <t xml:space="preserve">Tributos Federais </t>
  </si>
  <si>
    <r>
      <rPr>
        <b/>
        <sz val="9"/>
        <rFont val="Arial"/>
        <family val="2"/>
      </rPr>
      <t>P0</t>
    </r>
    <r>
      <rPr>
        <sz val="9"/>
        <rFont val="Arial"/>
        <family val="2"/>
      </rPr>
      <t xml:space="preserve"> = Módudo 1 + Módulo 2 + Módulo 3 + Módulo 4 + Módulo 5 + Módulo 6A + Módulo 6B (em reais)</t>
    </r>
  </si>
  <si>
    <r>
      <rPr>
        <b/>
        <sz val="9"/>
        <rFont val="Arial"/>
        <family val="2"/>
      </rPr>
      <t>P1</t>
    </r>
    <r>
      <rPr>
        <sz val="9"/>
        <rFont val="Arial"/>
        <family val="2"/>
      </rPr>
      <t xml:space="preserve"> = (P0 em reais) x (% do C.1 ou C.2 ou C.3 ou C.4) / (1 - % do C) </t>
    </r>
  </si>
  <si>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</si>
  <si>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</si>
  <si>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</si>
  <si>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</si>
  <si>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</si>
  <si>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</si>
  <si>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</si>
  <si>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Produto</t>
  </si>
  <si>
    <t>Marca/ Referência</t>
  </si>
  <si>
    <t>Quantidade</t>
  </si>
  <si>
    <t>Estoque Mínimo</t>
  </si>
  <si>
    <t>Unidade de Medida</t>
  </si>
  <si>
    <t>Água sanitária</t>
  </si>
  <si>
    <t>litros</t>
  </si>
  <si>
    <t>Álcool</t>
  </si>
  <si>
    <t>Baldes plásticos</t>
  </si>
  <si>
    <t>unidade</t>
  </si>
  <si>
    <t>Desentupidor de pia</t>
  </si>
  <si>
    <t>Desentupidor de vaso sanitário</t>
  </si>
  <si>
    <t>Desinfetante de uso geral</t>
  </si>
  <si>
    <t>Detergente neutro líquido</t>
  </si>
  <si>
    <t>Escova para vaso sanitário</t>
  </si>
  <si>
    <t>Esponja de lã de aço</t>
  </si>
  <si>
    <t>Esponja dupla face</t>
  </si>
  <si>
    <t>Espanador de pó</t>
  </si>
  <si>
    <t>Flanelas ou pano para limpeza</t>
  </si>
  <si>
    <t>Limpa vidros</t>
  </si>
  <si>
    <t>Limpador multiuso (para limpeza de móveis e equipamentos em geral)</t>
  </si>
  <si>
    <t>Luvas de látex natural</t>
  </si>
  <si>
    <t>Pano de limpeza de piso (saco alvejado)</t>
  </si>
  <si>
    <t>Pá de lixo</t>
  </si>
  <si>
    <t>Rodo com duas borrachas, para limpeza geral</t>
  </si>
  <si>
    <t>Rodo especial para limpeza de vidros</t>
  </si>
  <si>
    <t>Sabão em barra</t>
  </si>
  <si>
    <t>Sabão em pó</t>
  </si>
  <si>
    <t>kilo</t>
  </si>
  <si>
    <t>Vassoura de Nylon</t>
  </si>
  <si>
    <t>Vassoura Piaçava</t>
  </si>
  <si>
    <t xml:space="preserve">Valor Total Estimado </t>
  </si>
  <si>
    <t>Prazo de Vida Útil (anos)</t>
  </si>
  <si>
    <t>Taxa Anual de depreciação</t>
  </si>
  <si>
    <t>Aspirador de pó</t>
  </si>
  <si>
    <t>Enceradeira industrial</t>
  </si>
  <si>
    <t>Escadas</t>
  </si>
  <si>
    <t>Mangueiras</t>
  </si>
  <si>
    <t>Média</t>
  </si>
  <si>
    <t>Custo Total dos Equipamentos</t>
  </si>
  <si>
    <t>Quantidade Anual</t>
  </si>
  <si>
    <t>Camiseta manga curta ou manga longa</t>
  </si>
  <si>
    <t>Sapato fechado</t>
  </si>
  <si>
    <t>Meias brancas</t>
  </si>
  <si>
    <t>Calça com elástico ou cadarço na cintura</t>
  </si>
  <si>
    <t>Jaqueta para os dias frios (blusa)</t>
  </si>
  <si>
    <t>Valor total</t>
  </si>
  <si>
    <t>Valor Mensal</t>
  </si>
  <si>
    <t>Valor Total</t>
  </si>
  <si>
    <t>C.4 Outros</t>
  </si>
  <si>
    <t>Quadrimestral</t>
  </si>
  <si>
    <t>Limpeza de Vidros</t>
  </si>
  <si>
    <t>Vassourão Piaçava</t>
  </si>
  <si>
    <t>RAT (de 0,5% a 6%)</t>
  </si>
  <si>
    <t>RAT (1%, 2% ou 3%)</t>
  </si>
  <si>
    <t>Observações importantes para o preenchimento da Planilha de Custos</t>
  </si>
  <si>
    <t>1) Para a Planilha de Custos do licitante deverá ser apresentado a mémoria de calculo, conforme consta na Planilha de Custos disponibilizada pela Administração;</t>
  </si>
  <si>
    <t>2) Para os cálculos que necessitam de dias úteis trabalhados será levado em consideração a quantidade de 253 dias anuais (conforme célula D12);</t>
  </si>
  <si>
    <t>3) Recomenda-se que seja preenchido apenas as células com cor de preenchimento amarelo, tendo em vista que será aplicado automaticamente as fórmulas constantes na planilha.</t>
  </si>
  <si>
    <t>4) Conforme consta no Edital é obrigatório a comprovação do documento apto a comprovar o Fator Acidentário de Prevenção (FAP), este valor será necessário para o cálculo do GILL/RAT (células C39 x C40);</t>
  </si>
  <si>
    <t>5) Conforme consta no Termo de Referência do Edital não será permitada valores de Materiais/Equipamentos acima do estimado pela Admistração;</t>
  </si>
  <si>
    <t>6) Para o Submódulo 2.3 - Benefícios Mensais e Diários não será admitida a inclusão do PPR conforme Acórdão nº3.336/2012 - TCU - Plenário e a Lei Federal nº10.101/2000;</t>
  </si>
  <si>
    <t>Hora Extra Habitual</t>
  </si>
  <si>
    <t>Adicional de Feriado Trabalhado</t>
  </si>
  <si>
    <t>Intervalo Intrajornada</t>
  </si>
  <si>
    <r>
      <t xml:space="preserve">Adicional de Férias </t>
    </r>
    <r>
      <rPr>
        <b/>
        <vertAlign val="superscript"/>
        <sz val="9"/>
        <rFont val="Arial"/>
        <family val="2"/>
      </rPr>
      <t xml:space="preserve">(2) </t>
    </r>
  </si>
  <si>
    <t>Férias (custo não renovável)</t>
  </si>
  <si>
    <t>Adicional de Férias</t>
  </si>
  <si>
    <t>Submódulo 2.1 - 13º (décimo terceiro) Salário, Adicional de Férias e Férias</t>
  </si>
  <si>
    <t>PIS sobre Folha de Pagamento</t>
  </si>
  <si>
    <t xml:space="preserve">A.1 </t>
  </si>
  <si>
    <t>até 6%</t>
  </si>
  <si>
    <t xml:space="preserve"> ((dias úteis ano/12)*2 viagens*(valor vale-transporte municipal))</t>
  </si>
  <si>
    <t>se(valor vale-transporte&gt;(% do desconto do vale-transporte * salário-base);aplicar desconto (% desconto do vale-transporte * valor vale-transporte); caso contrario; descontar todo vale-transporte)</t>
  </si>
  <si>
    <t>Artigo 458, §§ 2º e 3º da CLT; Lei nº 6.321/76; Decreto nº 10.854/2021 e conforme a CCT SP002003/2025 da SEIMACO/SEAC-SP.</t>
  </si>
  <si>
    <t>%ou R$</t>
  </si>
  <si>
    <t>((dias úteis ano/12)*(valor auxílio refeição do CCT))</t>
  </si>
  <si>
    <t>-((dias úteis ano/12)*(valor do desconto auxílio refeição do CCT))</t>
  </si>
  <si>
    <t>valor de R$ 35,33</t>
  </si>
  <si>
    <t>Auxílo Alimentação/Cesta Básica - Cláusula Sétima da CCT</t>
  </si>
  <si>
    <t>valor de R$ 144,68</t>
  </si>
  <si>
    <t>Valor de R$ 300,00</t>
  </si>
  <si>
    <t>Valor de R$ 15,96</t>
  </si>
  <si>
    <t>(valor previsto no CCT/12)</t>
  </si>
  <si>
    <t>Auxílio-Refeição</t>
  </si>
  <si>
    <t xml:space="preserve"> CCT SP002003/2025 da SEIMACO/SEAC-SP.</t>
  </si>
  <si>
    <t>CCT SP002003/2025 da SEIMACO/SEAC-SP.</t>
  </si>
  <si>
    <t>De acordo com diversos contratos, estimar a porcentagem de demissão pelo empregador, antes do termino do contrato.</t>
  </si>
  <si>
    <t>em título de exemplo o valor será 5,5% (estudo do STF (fls. 187/199 – volume IV)</t>
  </si>
  <si>
    <t xml:space="preserve">((0,055 x (1/12) x 100) </t>
  </si>
  <si>
    <t xml:space="preserve">((0,08 x 0,46) x 100) </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</si>
  <si>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Ele é calculado considerando: a probabilidade de acontecer mediante base  estatística, normalmente pesquisando-se a RAIS para o serviço, entretanto essa estatística é oriunda de estudo do STF (fls. 187/199 – volume IV), que aponta 5,55% de empregados demitidos não trabalham durante o aviso prévio, citado no Acórdão TCU nº 1904/2007 Plenário.</t>
    </r>
  </si>
  <si>
    <t>Art. 7º, XXI, CF/88; Art. 487 a 491 da CLT; Lei n. 12.506/2011; e Acórdão TCU nº 904/2007 Plenário</t>
  </si>
  <si>
    <t xml:space="preserve">0,08 x 0,4 x 0,9 x [1 + 1/12 + 1/12 + (1/3 x 1/12)] </t>
  </si>
  <si>
    <t xml:space="preserve">{[(7/30)/12]  x 100) </t>
  </si>
  <si>
    <r>
      <t>RAT (1%, 2% ou 3%)</t>
    </r>
    <r>
      <rPr>
        <vertAlign val="superscript"/>
        <sz val="9"/>
        <rFont val="Calibri"/>
        <family val="2"/>
        <scheme val="minor"/>
      </rPr>
      <t>(2)</t>
    </r>
  </si>
  <si>
    <r>
      <t>FAP (de 0,5 a 2,0)</t>
    </r>
    <r>
      <rPr>
        <vertAlign val="superscript"/>
        <sz val="11"/>
        <rFont val="Calibri"/>
        <family val="2"/>
        <scheme val="minor"/>
      </rPr>
      <t>(2)</t>
    </r>
  </si>
  <si>
    <t xml:space="preserve">((0,3980 x 0,0194) x 100) </t>
  </si>
  <si>
    <t xml:space="preserve">((0,0194 x 0,08) x 0,4 x 100) </t>
  </si>
  <si>
    <t xml:space="preserve">((1/12) x 100) </t>
  </si>
  <si>
    <t xml:space="preserve">((1/3) x (1/12) x 100) </t>
  </si>
  <si>
    <t>((1/12) x 100)</t>
  </si>
  <si>
    <t>Acrescentar estimativa de ausências legais</t>
  </si>
  <si>
    <r>
      <rPr>
        <vertAlign val="superscript"/>
        <sz val="9"/>
        <rFont val="Arial"/>
        <family val="2"/>
      </rPr>
      <t>(2)</t>
    </r>
    <r>
      <rPr>
        <sz val="9"/>
        <rFont val="Arial"/>
        <family val="2"/>
      </rPr>
      <t xml:space="preserve"> Estimativa de 01 (uma) ausências legais por ano. </t>
    </r>
  </si>
  <si>
    <t>Ausências Legais - Estimativa (dias)</t>
  </si>
  <si>
    <t>Licença Paternidade - Estimativa (%)</t>
  </si>
  <si>
    <t xml:space="preserve">((('/30) /12) x 100) </t>
  </si>
  <si>
    <t>Substituto na cobertura de Ausências Legais</t>
  </si>
  <si>
    <t xml:space="preserve">Substituto na cobertura de Licença-Paternidade </t>
  </si>
  <si>
    <t>Acrescentar estimativa de licença Paternidade</t>
  </si>
  <si>
    <r>
      <t>Substituto na conbertua de Ausências Legais - Estimativa (dias)</t>
    </r>
    <r>
      <rPr>
        <b/>
        <vertAlign val="superscript"/>
        <sz val="9"/>
        <rFont val="Arial"/>
        <family val="2"/>
      </rPr>
      <t xml:space="preserve"> (2)</t>
    </r>
  </si>
  <si>
    <r>
      <t xml:space="preserve">Substituto na cobertura de Licença-Paternidade - Estimativa (%) </t>
    </r>
    <r>
      <rPr>
        <b/>
        <vertAlign val="superscript"/>
        <sz val="9"/>
        <rFont val="Arial"/>
        <family val="2"/>
      </rPr>
      <t>(3)</t>
    </r>
  </si>
  <si>
    <t>(((5/30) /12) x 0,015 x 100)</t>
  </si>
  <si>
    <t>4.1 - Ausências Legais com incidência de encargos previstos no submódulo 2.2</t>
  </si>
  <si>
    <t>((0,3980 x (0,0833+0,0028+0,0002)) x 100)</t>
  </si>
  <si>
    <t>4.2 - Ausências Legais sem incidência de encargos previstos no submódulo 2.2</t>
  </si>
  <si>
    <r>
      <rPr>
        <vertAlign val="superscript"/>
        <sz val="9"/>
        <rFont val="Arial"/>
        <family val="2"/>
      </rPr>
      <t>(4)</t>
    </r>
    <r>
      <rPr>
        <sz val="9"/>
        <rFont val="Arial"/>
        <family val="2"/>
      </rPr>
      <t xml:space="preserve"> Estimativa de 5 (cinco) dias de licença doença por ano.</t>
    </r>
  </si>
  <si>
    <t>Substituição na cobertura de Ausência por Doença</t>
  </si>
  <si>
    <t>Acrescentar estimativa de ausências por doença</t>
  </si>
  <si>
    <t>(((5/30)/12) x 100))</t>
  </si>
  <si>
    <t>B,2</t>
  </si>
  <si>
    <t>Substituto na cobertura de Ausência por Acidente de Trabalho</t>
  </si>
  <si>
    <t>Acrescentar estimativa de ausências por acidente de trabalho</t>
  </si>
  <si>
    <r>
      <rPr>
        <vertAlign val="superscript"/>
        <sz val="9"/>
        <rFont val="Arial"/>
        <family val="2"/>
      </rPr>
      <t>(5)</t>
    </r>
    <r>
      <rPr>
        <sz val="9"/>
        <rFont val="Arial"/>
        <family val="2"/>
      </rPr>
      <t xml:space="preserve"> Estimativa de 30 (trinta) dias de ausência por acidente de trabalho por ano, para 0,78% (setenta e oito décimos por cento) dos empregados.</t>
    </r>
  </si>
  <si>
    <t>(((30/30)/12) x 0,0078</t>
  </si>
  <si>
    <t xml:space="preserve">(0,1111) x (0,017) x (0,33) x (100) </t>
  </si>
  <si>
    <r>
      <t>Substituição na cobertura de Ausência por Doença - Estimativa (dias)</t>
    </r>
    <r>
      <rPr>
        <b/>
        <sz val="9"/>
        <rFont val="Arial"/>
        <family val="2"/>
      </rPr>
      <t xml:space="preserve"> </t>
    </r>
    <r>
      <rPr>
        <b/>
        <vertAlign val="superscript"/>
        <sz val="9"/>
        <rFont val="Arial"/>
        <family val="2"/>
      </rPr>
      <t>(4)</t>
    </r>
  </si>
  <si>
    <r>
      <t xml:space="preserve">Substituto na cobertura de Ausência por Acidente de Trabalho - Estimativa (dias) </t>
    </r>
    <r>
      <rPr>
        <b/>
        <vertAlign val="superscript"/>
        <sz val="9"/>
        <rFont val="Arial"/>
        <family val="2"/>
      </rPr>
      <t>(5)</t>
    </r>
  </si>
  <si>
    <r>
      <rPr>
        <vertAlign val="superscript"/>
        <sz val="9"/>
        <rFont val="Arial"/>
        <family val="2"/>
      </rPr>
      <t>(6)</t>
    </r>
    <r>
      <rPr>
        <sz val="9"/>
        <rFont val="Arial"/>
        <family val="2"/>
      </rPr>
      <t xml:space="preserve"> Custo Estimado com licença maternidade = Custo Efetivo de Afastamento Maternidade x Número Estimado de Ocorrências x Rateio do Custo durante um ano</t>
    </r>
  </si>
  <si>
    <r>
      <t xml:space="preserve">Substituto na cobertura de Afastamento Maternidade </t>
    </r>
    <r>
      <rPr>
        <b/>
        <vertAlign val="superscript"/>
        <sz val="9"/>
        <rFont val="Arial"/>
        <family val="2"/>
      </rPr>
      <t>(6)</t>
    </r>
  </si>
  <si>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São Paulo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</si>
  <si>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t>Ausência por doença - Estimativa (dias)</t>
  </si>
  <si>
    <t>Ausência por acidente de trabalho - Estimativa (dias)</t>
  </si>
  <si>
    <t>7) Caso a empresa queira incluir a Norma Regulamentadora nº07 (PCMSO), deve ser atribuída ao Módulo 5 - Insumos Diversos.</t>
  </si>
  <si>
    <t>Manutenção Mensal (R$) -  Probabilidade de manutenção de 0,05% (conforme TCPO)</t>
  </si>
  <si>
    <t>Depreciação Mensal (R$) - Utilizado a diferença residual da depreciação (100% - 20%)</t>
  </si>
  <si>
    <t>Equipamentos de Limpeza</t>
  </si>
  <si>
    <t>Materiais de Limpeza</t>
  </si>
  <si>
    <t>Uniforme - Limpeza</t>
  </si>
  <si>
    <t>Uniforme - Copeira</t>
  </si>
  <si>
    <t>Luva de borracha</t>
  </si>
  <si>
    <t>Sapatos de limpeza antiderrapante</t>
  </si>
  <si>
    <t>EPIs de Limpeza e Copeiragem</t>
  </si>
  <si>
    <t>Valor unitário (R$)</t>
  </si>
  <si>
    <t>Valor Total (R$)</t>
  </si>
  <si>
    <t>Valor  Total (R$)</t>
  </si>
  <si>
    <t>Posto de Agente de Higienização</t>
  </si>
  <si>
    <t>Posto de Copeiragem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</si>
</sst>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R$&quot;\ #,##0.00;[Red]\-&quot;R$&quot;\ #,##0.00"/>
    <numFmt numFmtId="44" formatCode="_-&quot;R$&quot;\ * #,##0.00_-;\-&quot;R$&quot;\ * #,##0.00_-;_-&quot;R$&quot;\ * &quot;-&quot;??_-;_-@_-"/>
    <numFmt numFmtId="164" formatCode="_(* #,##0.00_);_(* \(#,##0.00\);_(* &quot;-&quot;??_);_(@_)"/>
    <numFmt numFmtId="165" formatCode="0.000%"/>
    <numFmt numFmtId="166" formatCode="_-&quot;R$&quot;\ * #,##0.000_-;\-&quot;R$&quot;\ * #,##0.000_-;_-&quot;R$&quot;\ * &quot;-&quot;???_-;_-@_-"/>
    <numFmt numFmtId="167" formatCode="_-&quot;R$&quot;\ * #,##0.00_-;\-&quot;R$&quot;\ * #,##0.00_-;_-&quot;R$&quot;\ * &quot;-&quot;???_-;_-@_-"/>
    <numFmt numFmtId="168" formatCode="0.0"/>
    <numFmt numFmtId="169" formatCode="0.0%"/>
    <numFmt numFmtId="170" formatCode="0.0000%"/>
    <numFmt numFmtId="171" formatCode="0.00000%"/>
    <numFmt numFmtId="172" formatCode="_(&quot;R$ &quot;* #,##0.00_);_(&quot;R$ &quot;* \(#,##0.00\);_(&quot;R$ &quot;* &quot;-&quot;??_);_(@_)"/>
  </numFmts>
  <fonts count="4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1"/>
      <name val="Calibri"/>
      <family val="2"/>
      <scheme val="minor"/>
    </font>
    <font>
      <b/>
      <sz val="11"/>
      <color rgb="FF000000"/>
      <name val="Calibri"/>
      <family val="2"/>
      <scheme val="minor"/>
    </font>
    <font>
      <sz val="11"/>
      <color rgb="FF000000"/>
      <name val="Calibri"/>
      <family val="2"/>
      <scheme val="minor"/>
    </font>
    <font>
      <sz val="10"/>
      <name val="Arial"/>
      <family val="2"/>
    </font>
    <font>
      <b/>
      <sz val="11"/>
      <color theme="0"/>
      <name val="Calibri"/>
      <family val="2"/>
      <scheme val="minor"/>
    </font>
    <font>
      <b/>
      <sz val="11"/>
      <color rgb="FF202124"/>
      <name val="Calibri"/>
      <family val="2"/>
      <scheme val="minor"/>
    </font>
    <font>
      <sz val="11"/>
      <color rgb="FF202124"/>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indexed="8"/>
      <name val="Calibri"/>
      <family val="2"/>
      <scheme val="minor"/>
    </font>
    <font>
      <b/>
      <sz val="11"/>
      <color rgb="FF000000"/>
      <name val="Calibri"/>
      <family val="2"/>
    </font>
    <font>
      <b/>
      <sz val="9"/>
      <color rgb="FF000000"/>
      <name val="Calibri"/>
      <family val="2"/>
      <scheme val="minor"/>
    </font>
    <font>
      <sz val="11"/>
      <color theme="1"/>
      <name val="Arial"/>
      <family val="2"/>
    </font>
    <font>
      <b/>
      <sz val="10"/>
      <color theme="0"/>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trike/>
      <sz val="9"/>
      <name val="Arial"/>
      <family val="2"/>
    </font>
    <font>
      <u/>
      <sz val="11"/>
      <color theme="10"/>
      <name val="Calibri"/>
      <family val="2"/>
      <scheme val="minor"/>
    </font>
    <font>
      <u/>
      <sz val="8"/>
      <name val="Calibri"/>
      <family val="2"/>
      <scheme val="minor"/>
    </font>
    <font>
      <vertAlign val="superscript"/>
      <sz val="9"/>
      <color rgb="FFFF0000"/>
      <name val="Arial"/>
      <family val="2"/>
    </font>
    <font>
      <sz val="11"/>
      <name val="Arial"/>
      <family val="2"/>
    </font>
    <font>
      <sz val="11"/>
      <color rgb="FFFF0000"/>
      <name val="Arial"/>
      <family val="2"/>
    </font>
    <font>
      <b/>
      <sz val="10"/>
      <name val="Arial"/>
      <family val="2"/>
    </font>
    <font>
      <sz val="12"/>
      <name val="Arial"/>
      <family val="2"/>
    </font>
    <font>
      <sz val="8"/>
      <color theme="1"/>
      <name val="Arial"/>
      <family val="2"/>
    </font>
    <font>
      <vertAlign val="superscript"/>
      <sz val="9"/>
      <name val="Calibri"/>
      <family val="2"/>
      <scheme val="minor"/>
    </font>
    <font>
      <vertAlign val="superscript"/>
      <sz val="11"/>
      <name val="Calibri"/>
      <family val="2"/>
      <scheme val="minor"/>
    </font>
    <font>
      <sz val="11"/>
      <color theme="0"/>
      <name val="Arial"/>
      <family val="2"/>
    </font>
    <font>
      <b/>
      <sz val="11"/>
      <color theme="0"/>
      <name val="Arial"/>
      <family val="2"/>
    </font>
    <font>
      <sz val="10"/>
      <color theme="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D9D9D9"/>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9"/>
        <bgColor indexed="64"/>
      </patternFill>
    </fill>
    <fill>
      <patternFill patternType="solid">
        <fgColor rgb="FFF2F2F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1">
    <xf numFmtId="0" fontId="0"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164" fontId="4"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0" fontId="4" fillId="0" borderId="0"/>
    <xf numFmtId="0" fontId="8" fillId="0" borderId="0"/>
    <xf numFmtId="164" fontId="4" fillId="0" borderId="0" applyFont="0" applyFill="0" applyBorder="0" applyAlignment="0" applyProtection="0"/>
    <xf numFmtId="44" fontId="2" fillId="0" borderId="0" applyFont="0" applyFill="0" applyBorder="0" applyAlignment="0" applyProtection="0"/>
    <xf numFmtId="9" fontId="25" fillId="0" borderId="0" applyFont="0" applyFill="0" applyBorder="0" applyAlignment="0" applyProtection="0"/>
    <xf numFmtId="172" fontId="25" fillId="0" borderId="0" applyFont="0" applyFill="0" applyBorder="0" applyAlignment="0" applyProtection="0"/>
    <xf numFmtId="0" fontId="35" fillId="0" borderId="0" applyNumberFormat="0" applyFill="0" applyBorder="0" applyAlignment="0" applyProtection="0"/>
  </cellStyleXfs>
  <cellXfs count="552">
    <xf numFmtId="0" fontId="0" fillId="0" borderId="0" xfId="0"/>
    <xf numFmtId="10" fontId="0" fillId="0" borderId="0" xfId="0" applyNumberFormat="1"/>
    <xf numFmtId="165" fontId="0" fillId="0" borderId="0" xfId="0" applyNumberFormat="1"/>
    <xf numFmtId="44" fontId="0" fillId="0" borderId="0" xfId="0" applyNumberFormat="1"/>
    <xf numFmtId="166" fontId="0" fillId="0" borderId="0" xfId="0" applyNumberFormat="1"/>
    <xf numFmtId="0" fontId="0" fillId="0" borderId="1" xfId="0" applyBorder="1" applyAlignment="1">
      <alignment horizontal="center"/>
    </xf>
    <xf numFmtId="0" fontId="0" fillId="0" borderId="1" xfId="0" applyBorder="1" applyAlignment="1">
      <alignment horizont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7" fillId="0" borderId="1" xfId="0" applyFont="1" applyBorder="1" applyAlignment="1">
      <alignment horizontal="center" vertical="center" wrapText="1"/>
    </xf>
    <xf numFmtId="44" fontId="7" fillId="0" borderId="1" xfId="0" applyNumberFormat="1" applyFont="1" applyBorder="1" applyAlignment="1">
      <alignment horizontal="justify" vertical="center" wrapText="1"/>
    </xf>
    <xf numFmtId="0" fontId="7" fillId="0" borderId="1" xfId="0" applyFont="1" applyBorder="1" applyAlignment="1">
      <alignment vertical="center" wrapText="1"/>
    </xf>
    <xf numFmtId="44" fontId="6" fillId="7" borderId="1" xfId="0" applyNumberFormat="1" applyFont="1" applyFill="1" applyBorder="1" applyAlignment="1">
      <alignment horizontal="justify" vertical="center" wrapText="1"/>
    </xf>
    <xf numFmtId="0" fontId="7" fillId="0" borderId="2" xfId="0" applyFont="1" applyBorder="1" applyAlignment="1">
      <alignment vertical="center" wrapText="1"/>
    </xf>
    <xf numFmtId="165" fontId="7" fillId="0" borderId="1" xfId="0" applyNumberFormat="1" applyFont="1" applyBorder="1" applyAlignment="1">
      <alignment horizontal="center" vertical="center" wrapText="1"/>
    </xf>
    <xf numFmtId="165" fontId="6" fillId="8" borderId="1" xfId="0" applyNumberFormat="1" applyFont="1" applyFill="1" applyBorder="1" applyAlignment="1">
      <alignment horizontal="center" vertical="center" wrapText="1"/>
    </xf>
    <xf numFmtId="44" fontId="6" fillId="8" borderId="1" xfId="0" applyNumberFormat="1" applyFont="1" applyFill="1" applyBorder="1" applyAlignment="1">
      <alignment horizontal="justify" vertical="center" wrapText="1"/>
    </xf>
    <xf numFmtId="44" fontId="0" fillId="5" borderId="1" xfId="0" applyNumberFormat="1" applyFill="1" applyBorder="1"/>
    <xf numFmtId="0" fontId="7" fillId="0" borderId="1" xfId="0" applyFont="1" applyBorder="1" applyAlignment="1">
      <alignment horizontal="justify" vertical="center" wrapText="1"/>
    </xf>
    <xf numFmtId="10" fontId="7" fillId="0" borderId="1" xfId="0" applyNumberFormat="1" applyFont="1" applyBorder="1" applyAlignment="1">
      <alignment horizontal="center" vertical="center" wrapText="1"/>
    </xf>
    <xf numFmtId="10" fontId="6" fillId="8"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44" fontId="6" fillId="0" borderId="1" xfId="0" applyNumberFormat="1" applyFont="1" applyBorder="1" applyAlignment="1">
      <alignment horizontal="justify" vertical="center" wrapText="1"/>
    </xf>
    <xf numFmtId="0" fontId="6" fillId="9" borderId="1" xfId="0" applyFont="1" applyFill="1" applyBorder="1" applyAlignment="1">
      <alignment vertical="center" wrapText="1"/>
    </xf>
    <xf numFmtId="167" fontId="7" fillId="0" borderId="1" xfId="0" applyNumberFormat="1" applyFont="1" applyBorder="1" applyAlignment="1">
      <alignment horizontal="right" vertical="center" wrapText="1"/>
    </xf>
    <xf numFmtId="44" fontId="7" fillId="0" borderId="1" xfId="0" applyNumberFormat="1" applyFont="1" applyBorder="1" applyAlignment="1">
      <alignment horizontal="right" vertical="center" wrapText="1"/>
    </xf>
    <xf numFmtId="10" fontId="7" fillId="0" borderId="1" xfId="0" applyNumberFormat="1" applyFont="1" applyBorder="1" applyAlignment="1">
      <alignment vertical="center" wrapText="1"/>
    </xf>
    <xf numFmtId="44" fontId="6" fillId="7" borderId="1" xfId="0" applyNumberFormat="1" applyFont="1" applyFill="1" applyBorder="1" applyAlignment="1">
      <alignment horizontal="righ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7" fontId="11" fillId="0" borderId="1" xfId="0" applyNumberFormat="1" applyFont="1" applyBorder="1"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5" fontId="0" fillId="0" borderId="1" xfId="0" applyNumberFormat="1" applyBorder="1" applyAlignment="1">
      <alignment horizontal="center" vertical="center" wrapText="1"/>
    </xf>
    <xf numFmtId="167" fontId="0" fillId="0" borderId="1" xfId="0" applyNumberFormat="1" applyBorder="1" applyAlignment="1">
      <alignment horizontal="right" vertical="center" wrapText="1"/>
    </xf>
    <xf numFmtId="165" fontId="1" fillId="8" borderId="1" xfId="0" applyNumberFormat="1" applyFont="1" applyFill="1" applyBorder="1" applyAlignment="1">
      <alignment horizontal="center" vertical="center" wrapText="1"/>
    </xf>
    <xf numFmtId="167" fontId="1" fillId="8" borderId="1" xfId="0" applyNumberFormat="1" applyFont="1" applyFill="1" applyBorder="1" applyAlignment="1">
      <alignment horizontal="right" vertical="center" wrapText="1"/>
    </xf>
    <xf numFmtId="0" fontId="0" fillId="0" borderId="1" xfId="0" applyBorder="1" applyAlignment="1">
      <alignment vertical="center" wrapText="1"/>
    </xf>
    <xf numFmtId="44" fontId="0" fillId="0" borderId="1" xfId="0" applyNumberFormat="1" applyBorder="1" applyAlignment="1">
      <alignment horizontal="right" vertical="center" wrapText="1"/>
    </xf>
    <xf numFmtId="44" fontId="1" fillId="8" borderId="1" xfId="0" applyNumberFormat="1" applyFont="1" applyFill="1" applyBorder="1" applyAlignment="1">
      <alignment horizontal="right" vertical="center" wrapText="1"/>
    </xf>
    <xf numFmtId="0" fontId="1" fillId="0" borderId="7" xfId="0" applyFont="1" applyBorder="1" applyAlignment="1">
      <alignment horizontal="left" vertical="center" wrapText="1"/>
    </xf>
    <xf numFmtId="0" fontId="0" fillId="0" borderId="7" xfId="0" applyBorder="1" applyAlignment="1">
      <alignment horizontal="right" vertical="center" wrapText="1"/>
    </xf>
    <xf numFmtId="0" fontId="10" fillId="5" borderId="2" xfId="0" applyFont="1" applyFill="1" applyBorder="1" applyAlignment="1">
      <alignment vertical="center" wrapText="1"/>
    </xf>
    <xf numFmtId="0" fontId="11" fillId="0" borderId="1" xfId="0" applyFont="1" applyBorder="1" applyAlignment="1">
      <alignment vertical="center" wrapText="1"/>
    </xf>
    <xf numFmtId="0" fontId="1" fillId="0" borderId="3" xfId="0" applyFont="1" applyBorder="1" applyAlignment="1">
      <alignment horizontal="left" vertical="center" wrapText="1"/>
    </xf>
    <xf numFmtId="0" fontId="0" fillId="0" borderId="3" xfId="0" applyBorder="1" applyAlignment="1">
      <alignment horizontal="right" vertical="center" wrapText="1"/>
    </xf>
    <xf numFmtId="165" fontId="1" fillId="5" borderId="1" xfId="0" applyNumberFormat="1" applyFont="1" applyFill="1" applyBorder="1" applyAlignment="1">
      <alignment horizontal="right"/>
    </xf>
    <xf numFmtId="44" fontId="1" fillId="5" borderId="1" xfId="0" applyNumberFormat="1" applyFont="1" applyFill="1" applyBorder="1" applyAlignment="1">
      <alignment horizontal="center"/>
    </xf>
    <xf numFmtId="0" fontId="6" fillId="9" borderId="5" xfId="0" applyFont="1" applyFill="1" applyBorder="1" applyAlignment="1">
      <alignment horizontal="center" vertical="center" wrapText="1"/>
    </xf>
    <xf numFmtId="0" fontId="6" fillId="9" borderId="6" xfId="0" applyFont="1" applyFill="1" applyBorder="1" applyAlignment="1">
      <alignment horizontal="justify" vertical="center" wrapText="1"/>
    </xf>
    <xf numFmtId="0" fontId="7" fillId="0" borderId="5" xfId="0" applyFont="1" applyBorder="1" applyAlignment="1">
      <alignment horizontal="center" vertical="center" wrapText="1"/>
    </xf>
    <xf numFmtId="0" fontId="7" fillId="0" borderId="6" xfId="0" applyFont="1" applyBorder="1" applyAlignment="1">
      <alignment horizontal="justify" vertical="center" wrapText="1"/>
    </xf>
    <xf numFmtId="44" fontId="7" fillId="0" borderId="6" xfId="0" applyNumberFormat="1" applyFont="1" applyBorder="1" applyAlignment="1">
      <alignment horizontal="justify" vertical="center" wrapText="1"/>
    </xf>
    <xf numFmtId="44" fontId="6" fillId="5" borderId="6" xfId="0" applyNumberFormat="1" applyFont="1" applyFill="1" applyBorder="1" applyAlignment="1">
      <alignment horizontal="justify" vertical="center" wrapText="1"/>
    </xf>
    <xf numFmtId="0" fontId="0" fillId="0" borderId="5" xfId="0" applyBorder="1" applyAlignment="1">
      <alignment vertical="top" wrapText="1"/>
    </xf>
    <xf numFmtId="10" fontId="6" fillId="5" borderId="6" xfId="0" applyNumberFormat="1" applyFont="1" applyFill="1" applyBorder="1" applyAlignment="1">
      <alignment horizontal="center" vertical="center" wrapText="1"/>
    </xf>
    <xf numFmtId="44" fontId="6" fillId="0" borderId="1" xfId="0" applyNumberFormat="1" applyFont="1" applyBorder="1" applyAlignment="1">
      <alignment horizontal="left" vertical="center" wrapText="1"/>
    </xf>
    <xf numFmtId="44" fontId="6" fillId="7" borderId="1" xfId="0" applyNumberFormat="1" applyFont="1" applyFill="1" applyBorder="1" applyAlignment="1">
      <alignment horizontal="left" vertical="center" wrapText="1"/>
    </xf>
    <xf numFmtId="44" fontId="0" fillId="12" borderId="1" xfId="0" applyNumberFormat="1" applyFill="1" applyBorder="1" applyAlignment="1">
      <alignment horizontal="left"/>
    </xf>
    <xf numFmtId="44" fontId="7" fillId="12" borderId="1" xfId="0" applyNumberFormat="1" applyFont="1" applyFill="1" applyBorder="1" applyAlignment="1">
      <alignment horizontal="justify" vertical="center" wrapText="1"/>
    </xf>
    <xf numFmtId="44" fontId="5" fillId="0" borderId="1" xfId="0" applyNumberFormat="1" applyFont="1" applyBorder="1" applyAlignment="1">
      <alignment horizontal="justify" vertical="center" wrapText="1"/>
    </xf>
    <xf numFmtId="10" fontId="6" fillId="5" borderId="1" xfId="0"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14" fillId="2"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164" fontId="12" fillId="3" borderId="9" xfId="10" applyFont="1" applyFill="1" applyBorder="1" applyAlignment="1" applyProtection="1">
      <alignment horizontal="center" vertical="center" wrapText="1"/>
    </xf>
    <xf numFmtId="4" fontId="12" fillId="3" borderId="9" xfId="10" applyNumberFormat="1" applyFont="1" applyFill="1" applyBorder="1" applyAlignment="1" applyProtection="1">
      <alignment horizontal="right" vertical="center"/>
    </xf>
    <xf numFmtId="0" fontId="12" fillId="3" borderId="9" xfId="10" applyNumberFormat="1" applyFont="1" applyFill="1" applyBorder="1" applyAlignment="1" applyProtection="1">
      <alignment horizontal="center" vertical="center"/>
    </xf>
    <xf numFmtId="0" fontId="12" fillId="3" borderId="9" xfId="0" applyFont="1" applyFill="1" applyBorder="1" applyAlignment="1">
      <alignment horizontal="center" vertical="center"/>
    </xf>
    <xf numFmtId="0" fontId="14" fillId="10" borderId="3" xfId="0" applyFont="1" applyFill="1" applyBorder="1" applyAlignment="1" applyProtection="1">
      <alignment vertical="center"/>
      <protection locked="0"/>
    </xf>
    <xf numFmtId="1" fontId="14" fillId="10" borderId="3" xfId="0" applyNumberFormat="1" applyFont="1" applyFill="1" applyBorder="1" applyAlignment="1">
      <alignment horizontal="center" vertical="center" wrapText="1"/>
    </xf>
    <xf numFmtId="0" fontId="0" fillId="3" borderId="0" xfId="0" applyFill="1"/>
    <xf numFmtId="0" fontId="5" fillId="3" borderId="0" xfId="0" applyFont="1" applyFill="1" applyAlignment="1">
      <alignment vertical="center"/>
    </xf>
    <xf numFmtId="164" fontId="5" fillId="3" borderId="0" xfId="10" applyFont="1" applyFill="1" applyAlignment="1" applyProtection="1">
      <alignment vertical="center"/>
    </xf>
    <xf numFmtId="0" fontId="5" fillId="3" borderId="0" xfId="0" applyFont="1" applyFill="1" applyAlignment="1" applyProtection="1">
      <alignment vertical="center"/>
      <protection locked="0"/>
    </xf>
    <xf numFmtId="44" fontId="3" fillId="0" borderId="1" xfId="0" applyNumberFormat="1" applyFont="1" applyBorder="1" applyAlignment="1">
      <alignment horizontal="justify" vertical="center" wrapText="1"/>
    </xf>
    <xf numFmtId="0" fontId="6" fillId="9" borderId="6"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0" xfId="0" applyAlignment="1">
      <alignment horizontal="center"/>
    </xf>
    <xf numFmtId="0" fontId="6" fillId="5" borderId="1" xfId="0" applyFont="1" applyFill="1" applyBorder="1" applyAlignment="1">
      <alignment horizontal="left" vertical="center" wrapText="1"/>
    </xf>
    <xf numFmtId="0" fontId="0" fillId="0" borderId="1" xfId="0" applyFill="1" applyBorder="1" applyAlignment="1">
      <alignment horizontal="center"/>
    </xf>
    <xf numFmtId="10" fontId="3" fillId="0" borderId="0" xfId="12" applyNumberFormat="1" applyFont="1"/>
    <xf numFmtId="44" fontId="3" fillId="0" borderId="0" xfId="0" applyNumberFormat="1" applyFont="1"/>
    <xf numFmtId="0" fontId="3" fillId="0" borderId="0" xfId="0" applyFont="1"/>
    <xf numFmtId="44" fontId="7" fillId="0" borderId="4" xfId="0" applyNumberFormat="1" applyFont="1" applyBorder="1" applyAlignment="1">
      <alignment horizontal="justify" vertical="center" wrapText="1"/>
    </xf>
    <xf numFmtId="0" fontId="5" fillId="0" borderId="2" xfId="0" applyFont="1" applyBorder="1" applyAlignment="1">
      <alignment vertical="center" wrapText="1"/>
    </xf>
    <xf numFmtId="0" fontId="6" fillId="5" borderId="1" xfId="0" applyFont="1" applyFill="1" applyBorder="1" applyAlignment="1">
      <alignment vertical="center" wrapText="1"/>
    </xf>
    <xf numFmtId="0" fontId="17" fillId="5" borderId="23" xfId="0" applyFont="1" applyFill="1" applyBorder="1" applyAlignment="1">
      <alignment horizontal="center" vertical="center" wrapText="1"/>
    </xf>
    <xf numFmtId="14" fontId="0" fillId="0" borderId="0" xfId="0" applyNumberFormat="1"/>
    <xf numFmtId="0" fontId="5" fillId="0" borderId="1" xfId="0" applyFont="1" applyBorder="1" applyAlignment="1">
      <alignment vertical="center" wrapText="1"/>
    </xf>
    <xf numFmtId="0" fontId="7" fillId="0" borderId="2" xfId="0" applyFont="1" applyBorder="1" applyAlignment="1">
      <alignment horizontal="center" vertical="center" wrapText="1"/>
    </xf>
    <xf numFmtId="44" fontId="7" fillId="0" borderId="1" xfId="17" applyFont="1" applyBorder="1" applyAlignment="1">
      <alignment horizontal="center" vertical="center" wrapText="1"/>
    </xf>
    <xf numFmtId="44" fontId="5" fillId="0" borderId="1" xfId="17" applyFont="1" applyBorder="1" applyAlignment="1">
      <alignment horizontal="center" vertical="center" wrapText="1"/>
    </xf>
    <xf numFmtId="170" fontId="7" fillId="0" borderId="1" xfId="0" applyNumberFormat="1" applyFont="1" applyBorder="1" applyAlignment="1">
      <alignment horizontal="center" vertical="center" wrapText="1"/>
    </xf>
    <xf numFmtId="170" fontId="6" fillId="7" borderId="1" xfId="0" applyNumberFormat="1" applyFont="1" applyFill="1" applyBorder="1" applyAlignment="1">
      <alignment horizontal="center" vertical="center" wrapText="1"/>
    </xf>
    <xf numFmtId="9" fontId="0" fillId="0" borderId="0" xfId="12" applyFont="1"/>
    <xf numFmtId="10" fontId="0" fillId="0" borderId="0" xfId="12" applyNumberFormat="1" applyFont="1"/>
    <xf numFmtId="165" fontId="0" fillId="0" borderId="0" xfId="12" applyNumberFormat="1" applyFont="1"/>
    <xf numFmtId="170" fontId="0" fillId="0" borderId="0" xfId="12" applyNumberFormat="1" applyFont="1"/>
    <xf numFmtId="171" fontId="0" fillId="0" borderId="0" xfId="12" applyNumberFormat="1" applyFont="1"/>
    <xf numFmtId="0" fontId="0" fillId="0" borderId="0" xfId="0" applyNumberFormat="1"/>
    <xf numFmtId="0" fontId="0" fillId="0" borderId="0" xfId="12" applyNumberFormat="1" applyFont="1"/>
    <xf numFmtId="0" fontId="0" fillId="0" borderId="0" xfId="0" applyAlignment="1"/>
    <xf numFmtId="10" fontId="7" fillId="12" borderId="1" xfId="0" applyNumberFormat="1" applyFont="1" applyFill="1" applyBorder="1" applyAlignment="1">
      <alignment horizontal="center" vertical="center" wrapText="1"/>
    </xf>
    <xf numFmtId="168" fontId="7" fillId="12" borderId="1" xfId="0" applyNumberFormat="1" applyFont="1" applyFill="1" applyBorder="1" applyAlignment="1">
      <alignment horizontal="center" vertical="center" wrapText="1"/>
    </xf>
    <xf numFmtId="10" fontId="3" fillId="12" borderId="1" xfId="12" applyNumberFormat="1" applyFont="1" applyFill="1" applyBorder="1" applyAlignment="1">
      <alignment horizontal="center" vertical="center" wrapText="1"/>
    </xf>
    <xf numFmtId="165" fontId="11" fillId="12" borderId="1" xfId="0" applyNumberFormat="1" applyFont="1" applyFill="1" applyBorder="1" applyAlignment="1">
      <alignment horizontal="center" vertical="center" wrapText="1"/>
    </xf>
    <xf numFmtId="0" fontId="11" fillId="12" borderId="1" xfId="0" applyNumberFormat="1" applyFont="1" applyFill="1" applyBorder="1" applyAlignment="1">
      <alignment horizontal="center" vertical="center" wrapText="1"/>
    </xf>
    <xf numFmtId="0" fontId="18" fillId="3" borderId="0" xfId="0" applyFont="1" applyFill="1"/>
    <xf numFmtId="0" fontId="18" fillId="3" borderId="0" xfId="0" applyFont="1" applyFill="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horizontal="center"/>
    </xf>
    <xf numFmtId="0" fontId="18" fillId="3" borderId="0" xfId="0" applyFont="1" applyFill="1" applyAlignment="1">
      <alignment vertical="center"/>
    </xf>
    <xf numFmtId="0" fontId="21" fillId="14" borderId="13" xfId="0" applyFont="1" applyFill="1" applyBorder="1" applyAlignment="1">
      <alignment horizontal="center" vertical="center"/>
    </xf>
    <xf numFmtId="0" fontId="18"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vertical="center"/>
    </xf>
    <xf numFmtId="0" fontId="24" fillId="3" borderId="13" xfId="0" applyFont="1" applyFill="1" applyBorder="1" applyAlignment="1">
      <alignment horizontal="justify" vertical="center"/>
    </xf>
    <xf numFmtId="0" fontId="18" fillId="0" borderId="0" xfId="0" applyFont="1"/>
    <xf numFmtId="0" fontId="24" fillId="3" borderId="13" xfId="0" applyFont="1" applyFill="1" applyBorder="1" applyAlignment="1">
      <alignment horizontal="justify" vertical="center" wrapText="1"/>
    </xf>
    <xf numFmtId="0" fontId="22" fillId="0" borderId="13" xfId="0" applyFont="1" applyBorder="1" applyAlignment="1">
      <alignment vertical="center" wrapText="1"/>
    </xf>
    <xf numFmtId="0" fontId="18" fillId="3" borderId="0" xfId="0" applyFont="1" applyFill="1" applyAlignment="1">
      <alignment horizontal="left" vertical="center" indent="3"/>
    </xf>
    <xf numFmtId="0" fontId="18" fillId="0" borderId="0" xfId="0" applyFont="1" applyAlignment="1">
      <alignment horizontal="left" vertical="center" indent="3"/>
    </xf>
    <xf numFmtId="0" fontId="31" fillId="3" borderId="0" xfId="0" applyFont="1" applyFill="1" applyAlignment="1">
      <alignment horizontal="center" vertical="center"/>
    </xf>
    <xf numFmtId="0" fontId="31" fillId="3" borderId="0" xfId="0" applyFont="1" applyFill="1"/>
    <xf numFmtId="0" fontId="32" fillId="3" borderId="0" xfId="0" applyFont="1" applyFill="1" applyAlignment="1">
      <alignment horizontal="center"/>
    </xf>
    <xf numFmtId="9" fontId="21" fillId="14" borderId="13" xfId="18" applyFont="1" applyFill="1" applyBorder="1" applyAlignment="1" applyProtection="1">
      <alignment horizontal="center" vertical="center"/>
    </xf>
    <xf numFmtId="0" fontId="22" fillId="3" borderId="13" xfId="0" applyFont="1" applyFill="1" applyBorder="1" applyAlignment="1">
      <alignment horizontal="center" vertical="center"/>
    </xf>
    <xf numFmtId="0" fontId="22" fillId="3" borderId="13" xfId="0" applyFont="1" applyFill="1" applyBorder="1" applyAlignment="1">
      <alignment vertical="center"/>
    </xf>
    <xf numFmtId="10" fontId="22" fillId="3" borderId="13" xfId="1" applyNumberFormat="1" applyFont="1" applyFill="1" applyBorder="1" applyAlignment="1">
      <alignment horizontal="center" vertical="center"/>
    </xf>
    <xf numFmtId="0" fontId="24" fillId="3" borderId="13" xfId="0" applyFont="1" applyFill="1" applyBorder="1" applyAlignment="1">
      <alignment vertical="center"/>
    </xf>
    <xf numFmtId="10" fontId="21" fillId="0" borderId="26" xfId="18" applyNumberFormat="1" applyFont="1" applyBorder="1" applyAlignment="1" applyProtection="1">
      <alignment horizontal="center" vertical="center"/>
    </xf>
    <xf numFmtId="0" fontId="31" fillId="0" borderId="26" xfId="0" applyFont="1" applyBorder="1" applyAlignment="1">
      <alignment vertical="center"/>
    </xf>
    <xf numFmtId="0" fontId="32" fillId="0" borderId="0" xfId="0" applyFont="1" applyAlignment="1">
      <alignment horizontal="center" vertical="center"/>
    </xf>
    <xf numFmtId="0" fontId="32" fillId="0" borderId="0" xfId="0" applyFont="1" applyAlignment="1">
      <alignment horizontal="left"/>
    </xf>
    <xf numFmtId="10" fontId="32" fillId="0" borderId="0" xfId="18" applyNumberFormat="1" applyFont="1" applyBorder="1" applyAlignment="1" applyProtection="1">
      <alignment horizontal="center"/>
    </xf>
    <xf numFmtId="0" fontId="31" fillId="0" borderId="0" xfId="0" applyFont="1"/>
    <xf numFmtId="10" fontId="22" fillId="0" borderId="13" xfId="1" applyNumberFormat="1" applyFont="1" applyBorder="1" applyAlignment="1">
      <alignment horizontal="center" vertical="center"/>
    </xf>
    <xf numFmtId="0" fontId="22" fillId="0" borderId="26" xfId="0" applyFont="1" applyBorder="1" applyAlignment="1">
      <alignment vertical="center"/>
    </xf>
    <xf numFmtId="10" fontId="22" fillId="0" borderId="26" xfId="1" applyNumberFormat="1" applyFont="1" applyBorder="1" applyAlignment="1">
      <alignment horizontal="center" vertical="center"/>
    </xf>
    <xf numFmtId="10" fontId="21" fillId="14" borderId="26" xfId="18" applyNumberFormat="1" applyFont="1" applyFill="1" applyBorder="1" applyAlignment="1" applyProtection="1">
      <alignment horizontal="center" vertical="center"/>
    </xf>
    <xf numFmtId="0" fontId="33" fillId="3" borderId="0" xfId="0" applyFont="1" applyFill="1"/>
    <xf numFmtId="0" fontId="33" fillId="0" borderId="0" xfId="0" applyFont="1"/>
    <xf numFmtId="0" fontId="31" fillId="0" borderId="0" xfId="0" applyFont="1" applyAlignment="1">
      <alignment horizontal="center" vertical="center"/>
    </xf>
    <xf numFmtId="0" fontId="22" fillId="0" borderId="9" xfId="0" applyFont="1" applyBorder="1"/>
    <xf numFmtId="0" fontId="22" fillId="0" borderId="26" xfId="0" applyFont="1" applyBorder="1" applyAlignment="1">
      <alignment horizontal="center" vertical="center"/>
    </xf>
    <xf numFmtId="0" fontId="22" fillId="0" borderId="12" xfId="0" applyFont="1" applyBorder="1"/>
    <xf numFmtId="10" fontId="21" fillId="14" borderId="13" xfId="18" applyNumberFormat="1" applyFont="1" applyFill="1" applyBorder="1" applyAlignment="1" applyProtection="1">
      <alignment horizontal="center" vertical="center"/>
    </xf>
    <xf numFmtId="0" fontId="22" fillId="0" borderId="13" xfId="0" applyFont="1" applyBorder="1" applyAlignment="1" applyProtection="1">
      <alignment horizontal="center" vertical="center"/>
      <protection hidden="1"/>
    </xf>
    <xf numFmtId="0" fontId="22" fillId="0" borderId="13" xfId="0" applyFont="1" applyBorder="1" applyAlignment="1" applyProtection="1">
      <alignment vertical="center"/>
      <protection hidden="1"/>
    </xf>
    <xf numFmtId="10" fontId="22" fillId="0" borderId="13" xfId="1" applyNumberFormat="1" applyFont="1" applyBorder="1" applyAlignment="1" applyProtection="1">
      <alignment horizontal="center" vertical="center"/>
      <protection hidden="1"/>
    </xf>
    <xf numFmtId="0" fontId="24" fillId="0" borderId="13" xfId="0" applyFont="1" applyBorder="1" applyAlignment="1" applyProtection="1">
      <alignment vertical="center" wrapText="1"/>
      <protection hidden="1"/>
    </xf>
    <xf numFmtId="10" fontId="18" fillId="3" borderId="0" xfId="0" applyNumberFormat="1" applyFont="1" applyFill="1"/>
    <xf numFmtId="0" fontId="22" fillId="3" borderId="13" xfId="0" applyFont="1" applyFill="1" applyBorder="1" applyAlignment="1" applyProtection="1">
      <alignment horizontal="center" vertical="center"/>
      <protection hidden="1"/>
    </xf>
    <xf numFmtId="0" fontId="22" fillId="3" borderId="13" xfId="0" applyFont="1" applyFill="1" applyBorder="1" applyAlignment="1" applyProtection="1">
      <alignment vertical="center"/>
      <protection hidden="1"/>
    </xf>
    <xf numFmtId="10" fontId="22" fillId="3" borderId="13" xfId="1" applyNumberFormat="1" applyFont="1" applyFill="1" applyBorder="1" applyAlignment="1" applyProtection="1">
      <alignment horizontal="center" vertical="center"/>
      <protection hidden="1"/>
    </xf>
    <xf numFmtId="10" fontId="21" fillId="14" borderId="13" xfId="18" applyNumberFormat="1" applyFont="1" applyFill="1" applyBorder="1" applyAlignment="1" applyProtection="1">
      <alignment horizontal="center"/>
      <protection hidden="1"/>
    </xf>
    <xf numFmtId="4" fontId="21" fillId="14" borderId="14" xfId="19" applyNumberFormat="1" applyFont="1" applyFill="1" applyBorder="1" applyAlignment="1" applyProtection="1">
      <alignment horizontal="left"/>
      <protection hidden="1"/>
    </xf>
    <xf numFmtId="4" fontId="21" fillId="14" borderId="9" xfId="19" applyNumberFormat="1" applyFont="1" applyFill="1" applyBorder="1" applyAlignment="1" applyProtection="1">
      <alignment horizontal="left"/>
      <protection hidden="1"/>
    </xf>
    <xf numFmtId="0" fontId="30" fillId="14" borderId="15" xfId="0" applyFont="1" applyFill="1" applyBorder="1" applyAlignment="1" applyProtection="1">
      <alignment horizontal="left" vertical="center"/>
      <protection hidden="1"/>
    </xf>
    <xf numFmtId="0" fontId="32" fillId="0" borderId="0" xfId="0" applyFont="1" applyAlignment="1">
      <alignment vertical="justify"/>
    </xf>
    <xf numFmtId="0" fontId="31" fillId="0" borderId="0" xfId="0" applyFont="1" applyAlignment="1">
      <alignment horizontal="left" vertical="justify"/>
    </xf>
    <xf numFmtId="0" fontId="22" fillId="3" borderId="14" xfId="0" applyFont="1" applyFill="1" applyBorder="1" applyAlignment="1">
      <alignment vertical="center"/>
    </xf>
    <xf numFmtId="0" fontId="22" fillId="0" borderId="14" xfId="0" applyFont="1" applyBorder="1" applyAlignment="1">
      <alignment vertical="center"/>
    </xf>
    <xf numFmtId="0" fontId="24" fillId="0" borderId="13" xfId="0" applyFont="1" applyBorder="1" applyAlignment="1">
      <alignment vertical="center"/>
    </xf>
    <xf numFmtId="0" fontId="24" fillId="0" borderId="13" xfId="0" applyFont="1" applyBorder="1" applyAlignment="1">
      <alignment vertical="center" wrapText="1"/>
    </xf>
    <xf numFmtId="0" fontId="22" fillId="0" borderId="26" xfId="0" applyFont="1" applyBorder="1" applyAlignment="1">
      <alignment horizontal="left" vertical="center"/>
    </xf>
    <xf numFmtId="0" fontId="24" fillId="3" borderId="13" xfId="0" applyFont="1" applyFill="1" applyBorder="1" applyAlignment="1">
      <alignment horizontal="left" vertical="center" wrapText="1"/>
    </xf>
    <xf numFmtId="10" fontId="22" fillId="0" borderId="16" xfId="18" applyNumberFormat="1" applyFont="1" applyBorder="1" applyAlignment="1" applyProtection="1">
      <alignment horizontal="center" vertical="center"/>
    </xf>
    <xf numFmtId="0" fontId="18" fillId="3" borderId="0" xfId="0" applyFont="1" applyFill="1" applyAlignment="1">
      <alignment horizontal="justify" vertical="center" wrapText="1"/>
    </xf>
    <xf numFmtId="169" fontId="18" fillId="3" borderId="0" xfId="12" applyNumberFormat="1" applyFont="1" applyFill="1" applyAlignment="1">
      <alignment horizontal="justify" vertical="center" wrapText="1"/>
    </xf>
    <xf numFmtId="10" fontId="18" fillId="0" borderId="0" xfId="12" applyNumberFormat="1" applyFont="1"/>
    <xf numFmtId="0" fontId="31" fillId="0" borderId="20" xfId="0" applyFont="1" applyBorder="1" applyAlignment="1">
      <alignment vertical="center" wrapText="1"/>
    </xf>
    <xf numFmtId="9" fontId="18" fillId="0" borderId="0" xfId="12" applyFont="1"/>
    <xf numFmtId="0" fontId="18" fillId="0" borderId="0" xfId="0" applyFont="1" applyAlignment="1">
      <alignment horizontal="center" vertical="center"/>
    </xf>
    <xf numFmtId="0" fontId="18" fillId="3" borderId="0" xfId="0" applyFont="1" applyFill="1" applyAlignment="1">
      <alignment horizontal="center"/>
    </xf>
    <xf numFmtId="0" fontId="18" fillId="0" borderId="0" xfId="0" applyFont="1" applyAlignment="1">
      <alignment horizontal="center"/>
    </xf>
    <xf numFmtId="0" fontId="37" fillId="3" borderId="0" xfId="0" applyFont="1" applyFill="1" applyAlignment="1">
      <alignment horizontal="justify" vertical="center"/>
    </xf>
    <xf numFmtId="0" fontId="22" fillId="0" borderId="9" xfId="0" applyFont="1" applyBorder="1" applyAlignment="1">
      <alignment vertical="center"/>
    </xf>
    <xf numFmtId="0" fontId="22" fillId="0" borderId="9" xfId="0" applyFont="1" applyBorder="1" applyAlignment="1">
      <alignment horizontal="left"/>
    </xf>
    <xf numFmtId="0" fontId="22" fillId="0" borderId="9" xfId="0" applyFont="1" applyBorder="1" applyAlignment="1" applyProtection="1">
      <alignment vertical="center"/>
      <protection locked="0"/>
    </xf>
    <xf numFmtId="10" fontId="21" fillId="14" borderId="13" xfId="0" applyNumberFormat="1" applyFont="1" applyFill="1" applyBorder="1" applyAlignment="1">
      <alignment horizontal="center" vertical="center"/>
    </xf>
    <xf numFmtId="10" fontId="22" fillId="3" borderId="13" xfId="18" applyNumberFormat="1" applyFont="1" applyFill="1" applyBorder="1" applyAlignment="1" applyProtection="1">
      <alignment horizontal="center" vertical="center"/>
    </xf>
    <xf numFmtId="0" fontId="18" fillId="0" borderId="24" xfId="0" applyFont="1" applyBorder="1"/>
    <xf numFmtId="0" fontId="18" fillId="0" borderId="12" xfId="0" applyFont="1" applyBorder="1"/>
    <xf numFmtId="0" fontId="18" fillId="0" borderId="25" xfId="0" applyFont="1" applyBorder="1"/>
    <xf numFmtId="0" fontId="4" fillId="3" borderId="0" xfId="0" applyFont="1" applyFill="1"/>
    <xf numFmtId="0" fontId="4" fillId="3" borderId="20" xfId="0" applyFont="1" applyFill="1" applyBorder="1"/>
    <xf numFmtId="0" fontId="4" fillId="3" borderId="21" xfId="0" applyFont="1" applyFill="1" applyBorder="1"/>
    <xf numFmtId="0" fontId="24" fillId="3" borderId="13" xfId="0" applyFont="1" applyFill="1" applyBorder="1" applyAlignment="1">
      <alignment horizontal="center" vertical="center"/>
    </xf>
    <xf numFmtId="0" fontId="24" fillId="3" borderId="13" xfId="0" applyFont="1" applyFill="1" applyBorder="1" applyAlignment="1">
      <alignment horizontal="left" vertical="center" indent="1"/>
    </xf>
    <xf numFmtId="0" fontId="38" fillId="0" borderId="20" xfId="0" applyFont="1" applyBorder="1"/>
    <xf numFmtId="0" fontId="38" fillId="0" borderId="0" xfId="0" applyFont="1"/>
    <xf numFmtId="0" fontId="38" fillId="0" borderId="21" xfId="0" applyFont="1" applyBorder="1"/>
    <xf numFmtId="0" fontId="22" fillId="3" borderId="26" xfId="0" applyFont="1" applyFill="1" applyBorder="1" applyAlignment="1">
      <alignment horizontal="center" vertical="center"/>
    </xf>
    <xf numFmtId="0" fontId="22" fillId="3" borderId="26" xfId="0" applyFont="1" applyFill="1" applyBorder="1" applyAlignment="1">
      <alignment vertical="center"/>
    </xf>
    <xf numFmtId="10" fontId="22" fillId="3" borderId="26" xfId="18" applyNumberFormat="1" applyFont="1" applyFill="1" applyBorder="1" applyAlignment="1" applyProtection="1">
      <alignment horizontal="center" vertical="center"/>
    </xf>
    <xf numFmtId="4" fontId="31" fillId="3" borderId="20" xfId="19" applyNumberFormat="1" applyFont="1" applyFill="1" applyBorder="1" applyAlignment="1" applyProtection="1">
      <alignment horizontal="left"/>
    </xf>
    <xf numFmtId="4" fontId="31" fillId="3" borderId="0" xfId="19" applyNumberFormat="1" applyFont="1" applyFill="1" applyBorder="1" applyAlignment="1" applyProtection="1">
      <alignment horizontal="left"/>
    </xf>
    <xf numFmtId="4" fontId="31" fillId="3" borderId="21" xfId="19" applyNumberFormat="1" applyFont="1" applyFill="1" applyBorder="1" applyAlignment="1" applyProtection="1">
      <alignment horizontal="left"/>
    </xf>
    <xf numFmtId="0" fontId="22" fillId="3" borderId="26" xfId="0" applyFont="1" applyFill="1" applyBorder="1" applyAlignment="1">
      <alignment horizontal="left" vertical="center"/>
    </xf>
    <xf numFmtId="0" fontId="39" fillId="3" borderId="18" xfId="0" applyFont="1" applyFill="1" applyBorder="1"/>
    <xf numFmtId="0" fontId="39" fillId="3" borderId="10" xfId="0" applyFont="1" applyFill="1" applyBorder="1"/>
    <xf numFmtId="0" fontId="39" fillId="3" borderId="19" xfId="0" applyFont="1" applyFill="1" applyBorder="1"/>
    <xf numFmtId="0" fontId="40" fillId="0" borderId="0" xfId="0" applyFont="1" applyAlignment="1">
      <alignment horizontal="center" vertical="center" wrapText="1"/>
    </xf>
    <xf numFmtId="0" fontId="4" fillId="0" borderId="0" xfId="0" applyFont="1" applyAlignment="1">
      <alignment horizontal="left" vertical="center" wrapText="1"/>
    </xf>
    <xf numFmtId="0" fontId="16" fillId="0" borderId="27" xfId="0" applyFont="1" applyBorder="1" applyAlignment="1">
      <alignment horizontal="center" vertical="center"/>
    </xf>
    <xf numFmtId="0" fontId="16" fillId="0" borderId="27" xfId="0" applyFont="1" applyBorder="1" applyAlignment="1">
      <alignment horizontal="center" vertical="center" wrapText="1"/>
    </xf>
    <xf numFmtId="0" fontId="16" fillId="0" borderId="17" xfId="0" applyFont="1" applyBorder="1" applyAlignment="1">
      <alignment horizontal="center" vertical="center" wrapText="1"/>
    </xf>
    <xf numFmtId="44" fontId="0" fillId="0" borderId="17" xfId="17" applyFont="1" applyBorder="1" applyAlignment="1">
      <alignment horizontal="center"/>
    </xf>
    <xf numFmtId="44" fontId="0" fillId="0" borderId="17" xfId="0" applyNumberFormat="1" applyBorder="1" applyAlignment="1">
      <alignment horizontal="center"/>
    </xf>
    <xf numFmtId="0" fontId="0" fillId="0" borderId="17" xfId="0" applyBorder="1" applyAlignment="1">
      <alignment horizontal="center" vertical="center" wrapText="1"/>
    </xf>
    <xf numFmtId="44" fontId="0" fillId="0" borderId="17" xfId="17" applyFont="1" applyBorder="1" applyAlignment="1">
      <alignment horizontal="center" vertical="center" wrapText="1"/>
    </xf>
    <xf numFmtId="44" fontId="16" fillId="0" borderId="17" xfId="0" applyNumberFormat="1" applyFont="1" applyBorder="1" applyAlignment="1">
      <alignment horizontal="center"/>
    </xf>
    <xf numFmtId="9" fontId="0" fillId="0" borderId="17" xfId="0" applyNumberFormat="1" applyBorder="1" applyAlignment="1">
      <alignment horizontal="center"/>
    </xf>
    <xf numFmtId="44" fontId="16" fillId="0" borderId="17" xfId="0" applyNumberFormat="1" applyFont="1" applyBorder="1"/>
    <xf numFmtId="44" fontId="16" fillId="0" borderId="17" xfId="17" applyFont="1" applyBorder="1"/>
    <xf numFmtId="0" fontId="0" fillId="0" borderId="0" xfId="0" applyAlignment="1">
      <alignment horizontal="center" vertical="center"/>
    </xf>
    <xf numFmtId="0" fontId="0" fillId="0" borderId="17" xfId="0" applyBorder="1" applyAlignment="1">
      <alignment horizontal="center" vertical="center"/>
    </xf>
    <xf numFmtId="44" fontId="0" fillId="0" borderId="17" xfId="17" applyFont="1" applyBorder="1" applyAlignment="1">
      <alignment horizontal="center" vertical="center"/>
    </xf>
    <xf numFmtId="0" fontId="0" fillId="0" borderId="27" xfId="0" applyBorder="1" applyAlignment="1">
      <alignment horizontal="center" vertical="center"/>
    </xf>
    <xf numFmtId="44" fontId="0" fillId="0" borderId="27" xfId="0" applyNumberFormat="1" applyBorder="1" applyAlignment="1">
      <alignment horizontal="center" vertical="center"/>
    </xf>
    <xf numFmtId="0" fontId="0" fillId="0" borderId="31" xfId="0" applyBorder="1" applyAlignment="1">
      <alignment horizontal="center" vertical="center"/>
    </xf>
    <xf numFmtId="44" fontId="0" fillId="0" borderId="31" xfId="0" applyNumberFormat="1" applyBorder="1" applyAlignment="1">
      <alignment horizontal="center" vertical="center"/>
    </xf>
    <xf numFmtId="0" fontId="0" fillId="0" borderId="13" xfId="0" applyBorder="1" applyAlignment="1">
      <alignment horizontal="center" vertical="center"/>
    </xf>
    <xf numFmtId="44" fontId="0" fillId="0" borderId="13" xfId="0" applyNumberFormat="1" applyBorder="1" applyAlignment="1">
      <alignment horizontal="center" vertical="center"/>
    </xf>
    <xf numFmtId="0" fontId="0" fillId="0" borderId="32" xfId="0" applyBorder="1" applyAlignment="1">
      <alignment horizontal="center"/>
    </xf>
    <xf numFmtId="44" fontId="0" fillId="0" borderId="32" xfId="17" applyFont="1" applyBorder="1" applyAlignment="1">
      <alignment horizontal="center"/>
    </xf>
    <xf numFmtId="44" fontId="0" fillId="0" borderId="32" xfId="0" applyNumberFormat="1" applyBorder="1" applyAlignment="1">
      <alignment horizontal="center"/>
    </xf>
    <xf numFmtId="10" fontId="7" fillId="12" borderId="6" xfId="0" applyNumberFormat="1" applyFont="1" applyFill="1" applyBorder="1" applyAlignment="1">
      <alignment horizontal="center" vertical="center" wrapText="1"/>
    </xf>
    <xf numFmtId="0" fontId="0" fillId="0" borderId="33" xfId="0" applyBorder="1" applyAlignment="1">
      <alignment vertical="top" wrapText="1"/>
    </xf>
    <xf numFmtId="44" fontId="7" fillId="12" borderId="1" xfId="17" applyFont="1" applyFill="1" applyBorder="1" applyAlignment="1">
      <alignment horizontal="center" vertical="center" wrapText="1"/>
    </xf>
    <xf numFmtId="4" fontId="12" fillId="3" borderId="9" xfId="10" applyNumberFormat="1" applyFont="1" applyFill="1" applyBorder="1" applyAlignment="1" applyProtection="1">
      <alignment horizontal="center" vertical="center" wrapText="1"/>
    </xf>
    <xf numFmtId="10" fontId="5" fillId="12" borderId="1" xfId="7" applyNumberFormat="1" applyFont="1" applyFill="1" applyBorder="1" applyAlignment="1">
      <alignment horizontal="center" vertical="center"/>
    </xf>
    <xf numFmtId="44" fontId="0" fillId="0" borderId="17" xfId="0" applyNumberFormat="1" applyBorder="1" applyAlignment="1">
      <alignment horizontal="center" vertical="center"/>
    </xf>
    <xf numFmtId="0" fontId="0" fillId="0" borderId="0" xfId="0" applyAlignment="1">
      <alignment horizontal="center" vertical="center" wrapText="1"/>
    </xf>
    <xf numFmtId="0" fontId="21" fillId="14" borderId="14" xfId="0" applyFont="1" applyFill="1" applyBorder="1" applyAlignment="1">
      <alignment horizontal="center" vertical="center"/>
    </xf>
    <xf numFmtId="0" fontId="21" fillId="14" borderId="15" xfId="0" applyFont="1" applyFill="1" applyBorder="1" applyAlignment="1">
      <alignment horizontal="center" vertical="center"/>
    </xf>
    <xf numFmtId="0" fontId="21" fillId="14" borderId="14" xfId="0" applyFont="1" applyFill="1" applyBorder="1" applyAlignment="1">
      <alignment horizontal="left" vertical="center"/>
    </xf>
    <xf numFmtId="0" fontId="21" fillId="14" borderId="9" xfId="0" applyFont="1" applyFill="1" applyBorder="1" applyAlignment="1">
      <alignment horizontal="left" vertical="center"/>
    </xf>
    <xf numFmtId="0" fontId="18" fillId="3" borderId="0" xfId="0" applyFont="1" applyFill="1" applyAlignment="1">
      <alignment wrapText="1"/>
    </xf>
    <xf numFmtId="9" fontId="7" fillId="12" borderId="1" xfId="12" applyFont="1" applyFill="1" applyBorder="1" applyAlignment="1">
      <alignment horizontal="center" vertical="center" wrapText="1"/>
    </xf>
    <xf numFmtId="44" fontId="7" fillId="0" borderId="1" xfId="0" quotePrefix="1" applyNumberFormat="1" applyFont="1" applyBorder="1" applyAlignment="1">
      <alignment horizontal="justify" vertical="center" wrapText="1"/>
    </xf>
    <xf numFmtId="0" fontId="7" fillId="0" borderId="4" xfId="0" applyFont="1" applyBorder="1" applyAlignment="1">
      <alignment horizontal="justify" vertical="center" wrapText="1"/>
    </xf>
    <xf numFmtId="0" fontId="22" fillId="0" borderId="9" xfId="0" applyFont="1" applyBorder="1" applyAlignment="1">
      <alignment horizontal="left" vertical="center" wrapText="1"/>
    </xf>
    <xf numFmtId="0" fontId="22" fillId="0" borderId="9" xfId="0" applyFont="1" applyBorder="1" applyAlignment="1">
      <alignment vertical="center" wrapText="1"/>
    </xf>
    <xf numFmtId="0" fontId="22" fillId="0" borderId="13" xfId="0" applyFont="1" applyBorder="1" applyAlignment="1">
      <alignment horizontal="center" vertical="center" wrapText="1"/>
    </xf>
    <xf numFmtId="8" fontId="22" fillId="0" borderId="13" xfId="0" applyNumberFormat="1" applyFont="1" applyBorder="1" applyAlignment="1">
      <alignment horizontal="center"/>
    </xf>
    <xf numFmtId="0" fontId="22" fillId="0" borderId="12" xfId="0" applyFont="1" applyBorder="1" applyAlignment="1">
      <alignment wrapText="1"/>
    </xf>
    <xf numFmtId="8" fontId="22" fillId="0" borderId="26" xfId="0" applyNumberFormat="1" applyFont="1" applyBorder="1" applyAlignment="1">
      <alignment horizontal="center"/>
    </xf>
    <xf numFmtId="44" fontId="5" fillId="0" borderId="13" xfId="17" applyFont="1" applyBorder="1" applyAlignment="1">
      <alignment horizontal="center" vertical="center" wrapText="1"/>
    </xf>
    <xf numFmtId="0" fontId="24" fillId="0" borderId="13" xfId="0" applyFont="1" applyBorder="1" applyAlignment="1">
      <alignment horizontal="left" vertical="center" wrapText="1"/>
    </xf>
    <xf numFmtId="44" fontId="5" fillId="12" borderId="1" xfId="17" applyFont="1" applyFill="1" applyBorder="1" applyAlignment="1">
      <alignment horizontal="center" vertical="center" wrapText="1"/>
    </xf>
    <xf numFmtId="169" fontId="7" fillId="12" borderId="4" xfId="12" applyNumberFormat="1" applyFont="1" applyFill="1" applyBorder="1" applyAlignment="1">
      <alignment horizontal="center" vertical="center" wrapText="1"/>
    </xf>
    <xf numFmtId="0" fontId="24" fillId="14" borderId="13" xfId="0" applyFont="1" applyFill="1" applyBorder="1" applyAlignment="1">
      <alignment horizontal="center" vertical="center" wrapText="1"/>
    </xf>
    <xf numFmtId="10" fontId="22" fillId="14" borderId="13" xfId="18" applyNumberFormat="1" applyFont="1" applyFill="1" applyBorder="1" applyAlignment="1" applyProtection="1">
      <alignment horizontal="center" vertical="center"/>
    </xf>
    <xf numFmtId="0" fontId="22" fillId="0" borderId="14" xfId="0" applyFont="1" applyBorder="1" applyAlignment="1">
      <alignment horizontal="center" vertical="center"/>
    </xf>
    <xf numFmtId="10" fontId="22" fillId="0" borderId="15" xfId="1" applyNumberFormat="1" applyFont="1" applyBorder="1" applyAlignment="1">
      <alignment horizontal="center" vertical="center"/>
    </xf>
    <xf numFmtId="0" fontId="22" fillId="0" borderId="16" xfId="0" applyFont="1" applyBorder="1" applyAlignment="1">
      <alignment vertical="center"/>
    </xf>
    <xf numFmtId="0" fontId="5" fillId="0" borderId="13" xfId="0" applyFont="1" applyBorder="1" applyAlignment="1">
      <alignment horizontal="justify" vertical="center" wrapText="1"/>
    </xf>
    <xf numFmtId="0" fontId="22" fillId="0" borderId="15" xfId="1" applyNumberFormat="1" applyFont="1" applyBorder="1" applyAlignment="1">
      <alignment horizontal="center" vertical="center"/>
    </xf>
    <xf numFmtId="0" fontId="22" fillId="3" borderId="13" xfId="1" applyNumberFormat="1" applyFont="1" applyFill="1" applyBorder="1" applyAlignment="1">
      <alignment horizontal="center" vertical="center"/>
    </xf>
    <xf numFmtId="0" fontId="22" fillId="0" borderId="13" xfId="1" applyNumberFormat="1" applyFont="1" applyBorder="1" applyAlignment="1">
      <alignment horizontal="center" vertical="center"/>
    </xf>
    <xf numFmtId="0" fontId="45" fillId="3" borderId="0" xfId="0" applyFont="1" applyFill="1"/>
    <xf numFmtId="0" fontId="45" fillId="3" borderId="0" xfId="0" applyFont="1" applyFill="1" applyAlignment="1">
      <alignment wrapText="1"/>
    </xf>
    <xf numFmtId="0" fontId="45" fillId="0" borderId="0" xfId="0" applyFont="1" applyAlignment="1">
      <alignment vertical="center"/>
    </xf>
    <xf numFmtId="0" fontId="45" fillId="0" borderId="0" xfId="0" applyFont="1"/>
    <xf numFmtId="0" fontId="45" fillId="0" borderId="0" xfId="0" applyFont="1" applyAlignment="1">
      <alignment horizontal="left" vertical="center" indent="3"/>
    </xf>
    <xf numFmtId="0" fontId="45" fillId="3" borderId="0" xfId="0" applyFont="1" applyFill="1" applyAlignment="1">
      <alignment vertical="center"/>
    </xf>
    <xf numFmtId="0" fontId="46" fillId="0" borderId="0" xfId="0" applyFont="1"/>
    <xf numFmtId="0" fontId="45" fillId="3" borderId="0" xfId="0" applyFont="1" applyFill="1" applyAlignment="1">
      <alignment horizontal="justify" vertical="center" wrapText="1"/>
    </xf>
    <xf numFmtId="0" fontId="45" fillId="0" borderId="0" xfId="0" applyFont="1" applyAlignment="1">
      <alignment horizontal="center" vertical="center"/>
    </xf>
    <xf numFmtId="0" fontId="45" fillId="0" borderId="0" xfId="0" applyFont="1" applyAlignment="1">
      <alignment horizontal="center"/>
    </xf>
    <xf numFmtId="0" fontId="47" fillId="3" borderId="0" xfId="0" applyFont="1" applyFill="1"/>
    <xf numFmtId="44" fontId="1" fillId="5" borderId="1" xfId="0" applyNumberFormat="1" applyFont="1" applyFill="1" applyBorder="1" applyAlignment="1">
      <alignment horizontal="center" vertical="center"/>
    </xf>
    <xf numFmtId="0" fontId="0" fillId="0" borderId="1" xfId="0" applyBorder="1"/>
    <xf numFmtId="9" fontId="0" fillId="0" borderId="17" xfId="0" applyNumberFormat="1" applyBorder="1" applyAlignment="1">
      <alignment horizontal="center" vertical="center"/>
    </xf>
    <xf numFmtId="0" fontId="14" fillId="2" borderId="34" xfId="0" applyFont="1" applyFill="1" applyBorder="1" applyAlignment="1">
      <alignment horizontal="center" vertical="center" wrapText="1"/>
    </xf>
    <xf numFmtId="0" fontId="14" fillId="2" borderId="35" xfId="0" applyFont="1" applyFill="1" applyBorder="1" applyAlignment="1">
      <alignment horizontal="center" vertical="center" wrapText="1"/>
    </xf>
    <xf numFmtId="4" fontId="13" fillId="3" borderId="36" xfId="0" applyNumberFormat="1" applyFont="1" applyFill="1" applyBorder="1" applyAlignment="1">
      <alignment horizontal="left" vertical="center" wrapText="1"/>
    </xf>
    <xf numFmtId="4" fontId="12" fillId="3" borderId="37" xfId="10" applyNumberFormat="1" applyFont="1" applyFill="1" applyBorder="1" applyAlignment="1" applyProtection="1">
      <alignment horizontal="center" vertical="center" wrapText="1"/>
    </xf>
    <xf numFmtId="0" fontId="14" fillId="10" borderId="2" xfId="0" applyFont="1" applyFill="1" applyBorder="1" applyAlignment="1" applyProtection="1">
      <alignment vertical="center"/>
      <protection locked="0"/>
    </xf>
    <xf numFmtId="170" fontId="0" fillId="3" borderId="0" xfId="0" applyNumberFormat="1" applyFill="1"/>
    <xf numFmtId="0" fontId="0" fillId="3" borderId="0" xfId="0" applyFill="1" applyAlignment="1"/>
    <xf numFmtId="170" fontId="7" fillId="3" borderId="1"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0" fillId="0" borderId="3" xfId="0" applyBorder="1" applyAlignment="1">
      <alignment horizontal="center"/>
    </xf>
    <xf numFmtId="0" fontId="6" fillId="5" borderId="2" xfId="0" applyFont="1" applyFill="1" applyBorder="1" applyAlignment="1">
      <alignment horizontal="left" vertical="center" wrapText="1"/>
    </xf>
    <xf numFmtId="0" fontId="0" fillId="0" borderId="17" xfId="0" applyBorder="1" applyAlignment="1">
      <alignment horizontal="center"/>
    </xf>
    <xf numFmtId="0" fontId="16" fillId="0" borderId="17" xfId="0" applyFont="1" applyBorder="1" applyAlignment="1">
      <alignment horizontal="center" vertical="center"/>
    </xf>
    <xf numFmtId="0" fontId="0" fillId="0" borderId="1" xfId="0" applyFont="1" applyBorder="1" applyAlignment="1">
      <alignment horizontal="justify" vertical="center" wrapText="1"/>
    </xf>
    <xf numFmtId="0" fontId="0" fillId="0" borderId="17" xfId="0" applyBorder="1" applyAlignment="1">
      <alignment horizontal="center"/>
    </xf>
    <xf numFmtId="0" fontId="0" fillId="0" borderId="28" xfId="0" applyBorder="1" applyAlignment="1">
      <alignment horizontal="center"/>
    </xf>
    <xf numFmtId="0" fontId="0" fillId="0" borderId="13" xfId="0" applyBorder="1" applyAlignment="1">
      <alignment horizontal="center"/>
    </xf>
    <xf numFmtId="0" fontId="16" fillId="0" borderId="17" xfId="0" applyFont="1" applyBorder="1" applyAlignment="1">
      <alignment horizontal="center" vertical="center"/>
    </xf>
    <xf numFmtId="0" fontId="0" fillId="0" borderId="38" xfId="0" applyBorder="1" applyAlignment="1">
      <alignment horizontal="center"/>
    </xf>
    <xf numFmtId="44" fontId="0" fillId="0" borderId="13" xfId="0" applyNumberFormat="1" applyBorder="1" applyAlignment="1">
      <alignment horizontal="center"/>
    </xf>
    <xf numFmtId="0" fontId="0" fillId="0" borderId="0" xfId="0" applyBorder="1" applyAlignment="1">
      <alignment horizontal="center"/>
    </xf>
    <xf numFmtId="0" fontId="0" fillId="0" borderId="39" xfId="0" applyBorder="1" applyAlignment="1">
      <alignment horizontal="center"/>
    </xf>
    <xf numFmtId="4" fontId="14" fillId="10" borderId="3" xfId="10" applyNumberFormat="1" applyFont="1" applyFill="1" applyBorder="1" applyAlignment="1" applyProtection="1">
      <alignment horizontal="center" vertical="center"/>
    </xf>
    <xf numFmtId="4" fontId="14" fillId="10" borderId="4" xfId="10" applyNumberFormat="1" applyFont="1" applyFill="1" applyBorder="1" applyAlignment="1" applyProtection="1">
      <alignment horizontal="center" vertical="center"/>
    </xf>
    <xf numFmtId="0" fontId="21" fillId="14" borderId="14" xfId="0" applyFont="1" applyFill="1" applyBorder="1" applyAlignment="1">
      <alignment horizontal="left" vertical="center"/>
    </xf>
    <xf numFmtId="0" fontId="21" fillId="14" borderId="15" xfId="0" applyFont="1" applyFill="1" applyBorder="1" applyAlignment="1">
      <alignment horizontal="left" vertical="center"/>
    </xf>
    <xf numFmtId="0" fontId="24" fillId="14" borderId="14" xfId="0" applyFont="1" applyFill="1" applyBorder="1" applyAlignment="1">
      <alignment horizontal="center" vertical="center" wrapText="1"/>
    </xf>
    <xf numFmtId="0" fontId="24" fillId="14" borderId="15" xfId="0" applyFont="1" applyFill="1" applyBorder="1" applyAlignment="1">
      <alignment horizontal="center" vertical="center" wrapText="1"/>
    </xf>
    <xf numFmtId="4" fontId="24" fillId="0" borderId="13" xfId="19" applyNumberFormat="1" applyFont="1" applyBorder="1" applyAlignment="1" applyProtection="1">
      <alignment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2" fillId="0" borderId="15" xfId="0" applyFont="1" applyBorder="1" applyAlignment="1">
      <alignment horizontal="center" vertical="center"/>
    </xf>
    <xf numFmtId="0" fontId="21" fillId="0" borderId="14" xfId="0" applyFont="1" applyBorder="1" applyAlignment="1">
      <alignment horizontal="left" vertical="center"/>
    </xf>
    <xf numFmtId="0" fontId="21" fillId="0" borderId="9" xfId="0" applyFont="1" applyBorder="1" applyAlignment="1">
      <alignment horizontal="left" vertical="center"/>
    </xf>
    <xf numFmtId="0" fontId="21" fillId="0" borderId="15" xfId="0" applyFont="1" applyBorder="1" applyAlignment="1">
      <alignment horizontal="left" vertical="center"/>
    </xf>
    <xf numFmtId="0" fontId="22" fillId="3" borderId="14" xfId="0" applyFont="1" applyFill="1" applyBorder="1" applyAlignment="1">
      <alignment horizontal="left" vertical="center"/>
    </xf>
    <xf numFmtId="0" fontId="22" fillId="3" borderId="9" xfId="0" applyFont="1" applyFill="1" applyBorder="1" applyAlignment="1">
      <alignment horizontal="left" vertical="center"/>
    </xf>
    <xf numFmtId="0" fontId="22" fillId="3" borderId="15" xfId="0" applyFont="1" applyFill="1" applyBorder="1" applyAlignment="1">
      <alignment horizontal="left" vertical="center"/>
    </xf>
    <xf numFmtId="4" fontId="24" fillId="0" borderId="14" xfId="19" applyNumberFormat="1" applyFont="1" applyBorder="1" applyAlignment="1" applyProtection="1">
      <alignment horizontal="left" vertical="center"/>
    </xf>
    <xf numFmtId="4" fontId="24" fillId="0" borderId="15" xfId="19" applyNumberFormat="1" applyFont="1" applyBorder="1" applyAlignment="1" applyProtection="1">
      <alignment horizontal="left" vertical="center"/>
    </xf>
    <xf numFmtId="0" fontId="24" fillId="3" borderId="14" xfId="0" applyFont="1" applyFill="1" applyBorder="1" applyAlignment="1" applyProtection="1">
      <alignment horizontal="left" vertical="center"/>
      <protection hidden="1"/>
    </xf>
    <xf numFmtId="0" fontId="24" fillId="3" borderId="15" xfId="0" applyFont="1" applyFill="1" applyBorder="1" applyAlignment="1" applyProtection="1">
      <alignment horizontal="left" vertical="center"/>
      <protection hidden="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1" fillId="14" borderId="9" xfId="0" applyFont="1" applyFill="1" applyBorder="1" applyAlignment="1">
      <alignment horizontal="left" vertical="center"/>
    </xf>
    <xf numFmtId="0" fontId="21" fillId="14" borderId="13" xfId="0" applyFont="1" applyFill="1" applyBorder="1" applyAlignment="1">
      <alignment horizontal="left" vertical="center"/>
    </xf>
    <xf numFmtId="0" fontId="24" fillId="0" borderId="14" xfId="0" applyFont="1" applyBorder="1" applyAlignment="1" applyProtection="1">
      <alignment vertical="center"/>
      <protection hidden="1"/>
    </xf>
    <xf numFmtId="0" fontId="24" fillId="0" borderId="15" xfId="0" applyFont="1" applyBorder="1" applyAlignment="1" applyProtection="1">
      <alignment vertical="center"/>
      <protection hidden="1"/>
    </xf>
    <xf numFmtId="0" fontId="21" fillId="14" borderId="13" xfId="0" applyFont="1" applyFill="1" applyBorder="1" applyAlignment="1" applyProtection="1">
      <alignment horizontal="left"/>
      <protection hidden="1"/>
    </xf>
    <xf numFmtId="0" fontId="22" fillId="0" borderId="14" xfId="0" applyFont="1" applyBorder="1" applyAlignment="1" applyProtection="1">
      <alignment horizontal="justify" vertical="center" wrapText="1"/>
      <protection hidden="1"/>
    </xf>
    <xf numFmtId="0" fontId="22" fillId="0" borderId="9" xfId="0" applyFont="1" applyBorder="1" applyAlignment="1" applyProtection="1">
      <alignment horizontal="justify" vertical="center" wrapText="1"/>
      <protection hidden="1"/>
    </xf>
    <xf numFmtId="0" fontId="22" fillId="0" borderId="15" xfId="0" applyFont="1" applyBorder="1" applyAlignment="1" applyProtection="1">
      <alignment horizontal="justify" vertical="center" wrapText="1"/>
      <protection hidden="1"/>
    </xf>
    <xf numFmtId="0" fontId="22" fillId="3" borderId="14" xfId="0" applyFont="1" applyFill="1" applyBorder="1" applyAlignment="1" applyProtection="1">
      <alignment horizontal="justify" vertical="center" wrapText="1"/>
      <protection hidden="1"/>
    </xf>
    <xf numFmtId="0" fontId="22" fillId="3" borderId="9" xfId="0" applyFont="1" applyFill="1" applyBorder="1" applyAlignment="1" applyProtection="1">
      <alignment horizontal="justify" vertical="center" wrapText="1"/>
      <protection hidden="1"/>
    </xf>
    <xf numFmtId="0" fontId="22" fillId="3" borderId="15" xfId="0" applyFont="1" applyFill="1" applyBorder="1" applyAlignment="1" applyProtection="1">
      <alignment horizontal="justify" vertical="center" wrapText="1"/>
      <protection hidden="1"/>
    </xf>
    <xf numFmtId="4" fontId="22" fillId="3" borderId="20" xfId="19" applyNumberFormat="1" applyFont="1" applyFill="1" applyBorder="1" applyAlignment="1" applyProtection="1">
      <alignment horizontal="left"/>
    </xf>
    <xf numFmtId="4" fontId="22" fillId="3" borderId="0" xfId="19" applyNumberFormat="1" applyFont="1" applyFill="1" applyBorder="1" applyAlignment="1" applyProtection="1">
      <alignment horizontal="left"/>
    </xf>
    <xf numFmtId="4" fontId="22" fillId="3" borderId="21" xfId="19" applyNumberFormat="1" applyFont="1" applyFill="1" applyBorder="1" applyAlignment="1" applyProtection="1">
      <alignment horizontal="left"/>
    </xf>
    <xf numFmtId="0" fontId="22" fillId="0" borderId="14"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15" xfId="0" applyFont="1" applyBorder="1" applyAlignment="1">
      <alignment horizontal="justify" vertical="center" wrapText="1"/>
    </xf>
    <xf numFmtId="0" fontId="22" fillId="3" borderId="14" xfId="0" applyFont="1" applyFill="1" applyBorder="1" applyAlignment="1">
      <alignment horizontal="justify" vertical="center" wrapText="1"/>
    </xf>
    <xf numFmtId="0" fontId="22" fillId="3" borderId="9" xfId="0" applyFont="1" applyFill="1" applyBorder="1" applyAlignment="1">
      <alignment horizontal="justify" vertical="center" wrapText="1"/>
    </xf>
    <xf numFmtId="0" fontId="22" fillId="3" borderId="15" xfId="0" applyFont="1" applyFill="1" applyBorder="1" applyAlignment="1">
      <alignment horizontal="justify" vertical="center" wrapText="1"/>
    </xf>
    <xf numFmtId="0" fontId="22" fillId="3" borderId="18" xfId="0" applyFont="1" applyFill="1" applyBorder="1" applyAlignment="1">
      <alignment horizontal="justify" vertical="center" wrapText="1"/>
    </xf>
    <xf numFmtId="0" fontId="22" fillId="3" borderId="10" xfId="0" applyFont="1" applyFill="1" applyBorder="1" applyAlignment="1">
      <alignment horizontal="justify" vertical="center" wrapText="1"/>
    </xf>
    <xf numFmtId="0" fontId="22" fillId="3" borderId="19" xfId="0" applyFont="1" applyFill="1" applyBorder="1" applyAlignment="1">
      <alignment horizontal="justify" vertical="center" wrapText="1"/>
    </xf>
    <xf numFmtId="0" fontId="42" fillId="0" borderId="13" xfId="0" applyFont="1" applyBorder="1" applyAlignment="1">
      <alignment horizontal="left" vertical="center" wrapText="1"/>
    </xf>
    <xf numFmtId="0" fontId="24" fillId="0" borderId="9" xfId="0" applyFont="1" applyBorder="1" applyAlignment="1">
      <alignment horizontal="left" vertical="center"/>
    </xf>
    <xf numFmtId="0" fontId="24" fillId="0" borderId="15" xfId="0" applyFont="1" applyBorder="1" applyAlignment="1">
      <alignment horizontal="left" vertical="center"/>
    </xf>
    <xf numFmtId="0" fontId="24" fillId="0" borderId="13" xfId="0" applyFont="1" applyBorder="1" applyAlignment="1">
      <alignment horizontal="left" vertical="center"/>
    </xf>
    <xf numFmtId="0" fontId="24" fillId="0" borderId="26" xfId="0" applyFont="1" applyBorder="1" applyAlignment="1">
      <alignment horizontal="left" vertical="center" wrapText="1"/>
    </xf>
    <xf numFmtId="0" fontId="24" fillId="0" borderId="16" xfId="0" applyFont="1" applyBorder="1" applyAlignment="1">
      <alignment horizontal="left" vertical="center" wrapText="1"/>
    </xf>
    <xf numFmtId="0" fontId="22" fillId="0" borderId="14" xfId="0" applyFont="1" applyBorder="1" applyAlignment="1">
      <alignment horizontal="left"/>
    </xf>
    <xf numFmtId="0" fontId="22" fillId="0" borderId="15" xfId="0" applyFont="1" applyBorder="1" applyAlignment="1">
      <alignment horizontal="left"/>
    </xf>
    <xf numFmtId="4" fontId="22" fillId="15" borderId="24" xfId="19" applyNumberFormat="1" applyFont="1" applyFill="1" applyBorder="1" applyAlignment="1" applyProtection="1">
      <alignment horizontal="center" vertical="center"/>
    </xf>
    <xf numFmtId="4" fontId="22" fillId="15" borderId="12" xfId="19" applyNumberFormat="1" applyFont="1" applyFill="1" applyBorder="1" applyAlignment="1" applyProtection="1">
      <alignment horizontal="center" vertical="center"/>
    </xf>
    <xf numFmtId="4" fontId="22" fillId="15" borderId="25" xfId="19" applyNumberFormat="1" applyFont="1" applyFill="1" applyBorder="1" applyAlignment="1" applyProtection="1">
      <alignment horizontal="center" vertical="center"/>
    </xf>
    <xf numFmtId="4" fontId="22" fillId="15" borderId="20" xfId="19" applyNumberFormat="1" applyFont="1" applyFill="1" applyBorder="1" applyAlignment="1" applyProtection="1">
      <alignment horizontal="center" vertical="center"/>
    </xf>
    <xf numFmtId="4" fontId="22" fillId="15" borderId="0" xfId="19" applyNumberFormat="1" applyFont="1" applyFill="1" applyBorder="1" applyAlignment="1" applyProtection="1">
      <alignment horizontal="center" vertical="center"/>
    </xf>
    <xf numFmtId="4" fontId="22" fillId="15" borderId="21" xfId="19" applyNumberFormat="1" applyFont="1" applyFill="1" applyBorder="1" applyAlignment="1" applyProtection="1">
      <alignment horizontal="center" vertical="center"/>
    </xf>
    <xf numFmtId="4" fontId="22" fillId="15" borderId="18" xfId="19" applyNumberFormat="1" applyFont="1" applyFill="1" applyBorder="1" applyAlignment="1" applyProtection="1">
      <alignment horizontal="center" vertical="center"/>
    </xf>
    <xf numFmtId="4" fontId="22" fillId="15" borderId="10" xfId="19" applyNumberFormat="1" applyFont="1" applyFill="1" applyBorder="1" applyAlignment="1" applyProtection="1">
      <alignment horizontal="center" vertical="center"/>
    </xf>
    <xf numFmtId="4" fontId="22" fillId="15" borderId="19" xfId="19" applyNumberFormat="1" applyFont="1" applyFill="1" applyBorder="1" applyAlignment="1" applyProtection="1">
      <alignment horizontal="center" vertical="center"/>
    </xf>
    <xf numFmtId="0" fontId="21" fillId="14" borderId="14" xfId="0" applyFont="1" applyFill="1" applyBorder="1" applyAlignment="1">
      <alignment horizontal="center" vertical="center"/>
    </xf>
    <xf numFmtId="0" fontId="21" fillId="14" borderId="15" xfId="0" applyFont="1" applyFill="1" applyBorder="1" applyAlignment="1">
      <alignment horizontal="center" vertical="center"/>
    </xf>
    <xf numFmtId="0" fontId="21" fillId="14" borderId="13" xfId="0" applyFont="1" applyFill="1" applyBorder="1" applyAlignment="1">
      <alignment horizontal="center" vertical="center"/>
    </xf>
    <xf numFmtId="4" fontId="22" fillId="3" borderId="13" xfId="19" applyNumberFormat="1" applyFont="1" applyFill="1" applyBorder="1" applyAlignment="1" applyProtection="1">
      <alignment horizontal="left"/>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36" fillId="0" borderId="18" xfId="20" applyFont="1" applyBorder="1" applyAlignment="1">
      <alignment horizontal="right" vertical="center"/>
    </xf>
    <xf numFmtId="0" fontId="36" fillId="0" borderId="10" xfId="20" applyFont="1" applyBorder="1" applyAlignment="1">
      <alignment horizontal="right" vertical="center"/>
    </xf>
    <xf numFmtId="0" fontId="24" fillId="0" borderId="10" xfId="0" applyFont="1" applyBorder="1" applyAlignment="1">
      <alignment horizontal="left" vertical="center" wrapText="1"/>
    </xf>
    <xf numFmtId="0" fontId="24" fillId="0" borderId="19" xfId="0" applyFont="1" applyBorder="1" applyAlignment="1">
      <alignment horizontal="left" vertical="center" wrapText="1"/>
    </xf>
    <xf numFmtId="0" fontId="22" fillId="3" borderId="18" xfId="0" applyFont="1" applyFill="1" applyBorder="1" applyAlignment="1">
      <alignment horizontal="justify" vertical="center"/>
    </xf>
    <xf numFmtId="0" fontId="23" fillId="3" borderId="10" xfId="0" applyFont="1" applyFill="1" applyBorder="1" applyAlignment="1">
      <alignment horizontal="justify" vertical="center"/>
    </xf>
    <xf numFmtId="0" fontId="23" fillId="3" borderId="19" xfId="0" applyFont="1" applyFill="1" applyBorder="1" applyAlignment="1">
      <alignment horizontal="justify" vertical="center"/>
    </xf>
    <xf numFmtId="0" fontId="21" fillId="14" borderId="9" xfId="0" applyFont="1" applyFill="1" applyBorder="1" applyAlignment="1">
      <alignment horizontal="center" vertical="center"/>
    </xf>
    <xf numFmtId="0" fontId="22" fillId="0" borderId="0" xfId="0" applyFont="1" applyAlignment="1">
      <alignment horizontal="justify" vertical="center" wrapText="1"/>
    </xf>
    <xf numFmtId="0" fontId="22" fillId="0" borderId="21" xfId="0" applyFont="1" applyBorder="1" applyAlignment="1">
      <alignment horizontal="justify" vertical="center" wrapText="1"/>
    </xf>
    <xf numFmtId="0" fontId="36" fillId="0" borderId="20" xfId="20" applyFont="1" applyBorder="1" applyAlignment="1">
      <alignment horizontal="right" vertical="center"/>
    </xf>
    <xf numFmtId="0" fontId="36" fillId="0" borderId="0" xfId="20" applyFont="1" applyBorder="1" applyAlignment="1">
      <alignment horizontal="right" vertical="center"/>
    </xf>
    <xf numFmtId="0" fontId="22" fillId="3" borderId="14" xfId="0" applyFont="1" applyFill="1" applyBorder="1" applyAlignment="1">
      <alignment vertical="center"/>
    </xf>
    <xf numFmtId="0" fontId="22" fillId="3" borderId="9" xfId="0" applyFont="1" applyFill="1" applyBorder="1" applyAlignment="1">
      <alignment vertical="center"/>
    </xf>
    <xf numFmtId="0" fontId="22" fillId="3" borderId="15" xfId="0" applyFont="1" applyFill="1" applyBorder="1" applyAlignment="1">
      <alignment vertical="center"/>
    </xf>
    <xf numFmtId="0" fontId="22" fillId="3" borderId="14" xfId="0" applyFont="1" applyFill="1" applyBorder="1" applyAlignment="1">
      <alignment horizontal="justify" vertical="center"/>
    </xf>
    <xf numFmtId="0" fontId="23" fillId="3" borderId="9" xfId="0" applyFont="1" applyFill="1" applyBorder="1" applyAlignment="1">
      <alignment horizontal="justify" vertical="center"/>
    </xf>
    <xf numFmtId="0" fontId="23" fillId="3" borderId="15" xfId="0" applyFont="1" applyFill="1" applyBorder="1" applyAlignment="1">
      <alignment horizontal="justify" vertical="center"/>
    </xf>
    <xf numFmtId="0" fontId="22" fillId="3" borderId="14" xfId="0" applyFont="1" applyFill="1" applyBorder="1"/>
    <xf numFmtId="0" fontId="22" fillId="3" borderId="9" xfId="0" applyFont="1" applyFill="1" applyBorder="1"/>
    <xf numFmtId="0" fontId="22" fillId="3" borderId="15" xfId="0" applyFont="1" applyFill="1" applyBorder="1"/>
    <xf numFmtId="0" fontId="22" fillId="0" borderId="24"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25" xfId="0" applyFont="1" applyBorder="1" applyAlignment="1">
      <alignment horizontal="justify" vertical="center" wrapText="1"/>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2" fillId="0" borderId="18" xfId="0" applyFont="1" applyBorder="1" applyAlignment="1" applyProtection="1">
      <alignment horizontal="justify" vertical="center"/>
      <protection hidden="1"/>
    </xf>
    <xf numFmtId="0" fontId="22" fillId="0" borderId="10" xfId="0" applyFont="1" applyBorder="1" applyAlignment="1" applyProtection="1">
      <alignment horizontal="justify" vertical="center"/>
      <protection hidden="1"/>
    </xf>
    <xf numFmtId="0" fontId="22" fillId="0" borderId="19" xfId="0" applyFont="1" applyBorder="1" applyAlignment="1" applyProtection="1">
      <alignment horizontal="justify" vertical="center"/>
      <protection hidden="1"/>
    </xf>
    <xf numFmtId="0" fontId="24" fillId="3" borderId="14" xfId="0" applyFont="1" applyFill="1" applyBorder="1" applyAlignment="1">
      <alignment vertical="center"/>
    </xf>
    <xf numFmtId="0" fontId="24" fillId="3" borderId="15" xfId="0" applyFont="1" applyFill="1" applyBorder="1" applyAlignment="1">
      <alignment vertical="center"/>
    </xf>
    <xf numFmtId="0" fontId="22" fillId="3" borderId="20" xfId="0" applyFont="1" applyFill="1" applyBorder="1" applyAlignment="1" applyProtection="1">
      <alignment horizontal="justify" vertical="center" wrapText="1"/>
      <protection hidden="1"/>
    </xf>
    <xf numFmtId="0" fontId="22" fillId="3" borderId="0" xfId="0" applyFont="1" applyFill="1" applyAlignment="1" applyProtection="1">
      <alignment horizontal="justify" vertical="center" wrapText="1"/>
      <protection hidden="1"/>
    </xf>
    <xf numFmtId="0" fontId="22" fillId="3" borderId="21" xfId="0" applyFont="1" applyFill="1" applyBorder="1" applyAlignment="1" applyProtection="1">
      <alignment horizontal="justify" vertical="center" wrapText="1"/>
      <protection hidden="1"/>
    </xf>
    <xf numFmtId="0" fontId="22" fillId="0" borderId="13" xfId="0" applyFont="1" applyBorder="1" applyAlignment="1">
      <alignment horizontal="justify" vertical="top" wrapText="1"/>
    </xf>
    <xf numFmtId="0" fontId="22" fillId="14" borderId="13" xfId="0" applyFont="1" applyFill="1" applyBorder="1" applyAlignment="1">
      <alignment horizontal="justify" vertical="center" wrapText="1"/>
    </xf>
    <xf numFmtId="0" fontId="24" fillId="0" borderId="13" xfId="0" applyFont="1" applyBorder="1" applyAlignment="1">
      <alignment horizontal="justify" vertical="center" wrapText="1"/>
    </xf>
    <xf numFmtId="0" fontId="24" fillId="3" borderId="13" xfId="0" applyFont="1" applyFill="1" applyBorder="1" applyAlignment="1">
      <alignment horizontal="justify" vertical="center" wrapText="1"/>
    </xf>
    <xf numFmtId="10" fontId="24" fillId="0" borderId="13" xfId="18" applyNumberFormat="1" applyFont="1" applyBorder="1" applyAlignment="1" applyProtection="1">
      <alignment horizontal="justify" vertical="center" wrapText="1"/>
    </xf>
    <xf numFmtId="0" fontId="22" fillId="3" borderId="10" xfId="0" applyFont="1" applyFill="1" applyBorder="1" applyAlignment="1">
      <alignment horizontal="justify" vertical="center"/>
    </xf>
    <xf numFmtId="0" fontId="22" fillId="3" borderId="19" xfId="0" applyFont="1" applyFill="1" applyBorder="1" applyAlignment="1">
      <alignment horizontal="justify" vertical="center"/>
    </xf>
    <xf numFmtId="0" fontId="22" fillId="3" borderId="13" xfId="0" applyFont="1" applyFill="1" applyBorder="1" applyAlignment="1">
      <alignment horizontal="justify" vertical="center" wrapText="1"/>
    </xf>
    <xf numFmtId="0" fontId="24" fillId="3" borderId="14"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15" xfId="0" applyFont="1" applyFill="1" applyBorder="1" applyAlignment="1">
      <alignment horizontal="left" vertical="center" wrapText="1"/>
    </xf>
    <xf numFmtId="0" fontId="41" fillId="3" borderId="13" xfId="0" applyFont="1" applyFill="1" applyBorder="1" applyAlignment="1">
      <alignment horizontal="left" vertical="center" wrapText="1"/>
    </xf>
    <xf numFmtId="0" fontId="21" fillId="0" borderId="13" xfId="0" applyFont="1" applyBorder="1" applyAlignment="1">
      <alignment horizontal="justify" vertical="center" wrapText="1"/>
    </xf>
    <xf numFmtId="0" fontId="24" fillId="0" borderId="13" xfId="0" applyFont="1" applyBorder="1" applyAlignment="1">
      <alignment horizontal="left" vertical="center" wrapText="1" indent="3"/>
    </xf>
    <xf numFmtId="0" fontId="41" fillId="3" borderId="14" xfId="0" applyFont="1" applyFill="1" applyBorder="1" applyAlignment="1">
      <alignment horizontal="left" vertical="center"/>
    </xf>
    <xf numFmtId="0" fontId="41" fillId="3" borderId="9" xfId="0" applyFont="1" applyFill="1" applyBorder="1" applyAlignment="1">
      <alignment horizontal="left" vertical="center"/>
    </xf>
    <xf numFmtId="0" fontId="41" fillId="3" borderId="15" xfId="0" applyFont="1" applyFill="1" applyBorder="1" applyAlignment="1">
      <alignment horizontal="left" vertical="center"/>
    </xf>
    <xf numFmtId="0" fontId="41" fillId="3" borderId="14" xfId="0" applyFont="1" applyFill="1" applyBorder="1" applyAlignment="1">
      <alignment horizontal="left" vertical="center" wrapText="1"/>
    </xf>
    <xf numFmtId="0" fontId="41" fillId="3" borderId="9" xfId="0" applyFont="1" applyFill="1" applyBorder="1" applyAlignment="1">
      <alignment horizontal="left" vertical="center" wrapText="1"/>
    </xf>
    <xf numFmtId="0" fontId="41" fillId="3" borderId="15" xfId="0" applyFont="1" applyFill="1" applyBorder="1" applyAlignment="1">
      <alignment horizontal="left" vertical="center" wrapText="1"/>
    </xf>
    <xf numFmtId="0" fontId="21" fillId="16" borderId="13" xfId="0" applyFont="1" applyFill="1" applyBorder="1" applyAlignment="1">
      <alignment horizontal="center" vertical="center" wrapText="1"/>
    </xf>
    <xf numFmtId="0" fontId="21" fillId="14" borderId="26" xfId="0" applyFont="1" applyFill="1" applyBorder="1" applyAlignment="1">
      <alignment horizontal="left"/>
    </xf>
    <xf numFmtId="10" fontId="22" fillId="0" borderId="24" xfId="18" applyNumberFormat="1" applyFont="1" applyBorder="1" applyAlignment="1" applyProtection="1">
      <alignment horizontal="center"/>
    </xf>
    <xf numFmtId="10" fontId="22" fillId="0" borderId="12" xfId="18" applyNumberFormat="1" applyFont="1" applyBorder="1" applyAlignment="1" applyProtection="1">
      <alignment horizontal="center"/>
    </xf>
    <xf numFmtId="10" fontId="22" fillId="0" borderId="25" xfId="18" applyNumberFormat="1" applyFont="1" applyBorder="1" applyAlignment="1" applyProtection="1">
      <alignment horizontal="center"/>
    </xf>
    <xf numFmtId="0" fontId="21" fillId="3" borderId="24" xfId="0" applyFont="1" applyFill="1" applyBorder="1" applyAlignment="1">
      <alignment horizontal="justify" vertical="top" wrapText="1"/>
    </xf>
    <xf numFmtId="0" fontId="21" fillId="3" borderId="12" xfId="0" applyFont="1" applyFill="1" applyBorder="1" applyAlignment="1">
      <alignment horizontal="justify" vertical="top" wrapText="1"/>
    </xf>
    <xf numFmtId="0" fontId="21" fillId="3" borderId="25" xfId="0" applyFont="1" applyFill="1" applyBorder="1" applyAlignment="1">
      <alignment horizontal="justify" vertical="top" wrapText="1"/>
    </xf>
    <xf numFmtId="0" fontId="24" fillId="3" borderId="24"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2" fillId="3" borderId="14" xfId="0" applyFont="1" applyFill="1" applyBorder="1" applyAlignment="1">
      <alignment horizontal="justify" vertical="top" wrapText="1"/>
    </xf>
    <xf numFmtId="0" fontId="22" fillId="3" borderId="9" xfId="0" applyFont="1" applyFill="1" applyBorder="1" applyAlignment="1">
      <alignment horizontal="justify" vertical="top" wrapText="1"/>
    </xf>
    <xf numFmtId="0" fontId="22" fillId="3" borderId="10" xfId="0" applyFont="1" applyFill="1" applyBorder="1" applyAlignment="1">
      <alignment horizontal="justify" vertical="top" wrapText="1"/>
    </xf>
    <xf numFmtId="0" fontId="22" fillId="3" borderId="15" xfId="0" applyFont="1" applyFill="1" applyBorder="1" applyAlignment="1">
      <alignment horizontal="justify" vertical="top" wrapText="1"/>
    </xf>
    <xf numFmtId="0" fontId="42" fillId="0" borderId="13" xfId="0" applyFont="1" applyBorder="1" applyAlignment="1">
      <alignment horizontal="left" vertical="center"/>
    </xf>
    <xf numFmtId="0" fontId="42" fillId="0" borderId="13" xfId="0" quotePrefix="1" applyFont="1" applyBorder="1" applyAlignment="1">
      <alignment horizontal="left" vertical="center"/>
    </xf>
    <xf numFmtId="0" fontId="42" fillId="0" borderId="15" xfId="0" applyFont="1" applyBorder="1" applyAlignment="1">
      <alignment horizontal="left" vertical="center"/>
    </xf>
    <xf numFmtId="0" fontId="19" fillId="13" borderId="13" xfId="0" applyFont="1" applyFill="1" applyBorder="1" applyAlignment="1">
      <alignment horizontal="center"/>
    </xf>
    <xf numFmtId="0" fontId="22" fillId="3" borderId="13" xfId="0" applyFont="1" applyFill="1" applyBorder="1" applyAlignment="1">
      <alignment horizontal="justify" vertical="top" wrapText="1"/>
    </xf>
    <xf numFmtId="0" fontId="22" fillId="3" borderId="24" xfId="0" applyFont="1" applyFill="1" applyBorder="1" applyAlignment="1">
      <alignment horizontal="justify" vertical="center" wrapText="1"/>
    </xf>
    <xf numFmtId="0" fontId="22" fillId="3" borderId="12" xfId="0" applyFont="1" applyFill="1" applyBorder="1" applyAlignment="1">
      <alignment horizontal="justify" vertical="center"/>
    </xf>
    <xf numFmtId="0" fontId="22" fillId="3" borderId="25" xfId="0" applyFont="1" applyFill="1" applyBorder="1" applyAlignment="1">
      <alignment horizontal="justify" vertical="center"/>
    </xf>
    <xf numFmtId="0" fontId="22" fillId="3" borderId="20" xfId="0" applyFont="1" applyFill="1" applyBorder="1" applyAlignment="1">
      <alignment horizontal="justify" vertical="center" wrapText="1"/>
    </xf>
    <xf numFmtId="0" fontId="22" fillId="3" borderId="0" xfId="0" applyFont="1" applyFill="1" applyAlignment="1">
      <alignment horizontal="justify" vertical="center"/>
    </xf>
    <xf numFmtId="0" fontId="22" fillId="3" borderId="21" xfId="0" applyFont="1" applyFill="1" applyBorder="1" applyAlignment="1">
      <alignment horizontal="justify" vertical="center"/>
    </xf>
    <xf numFmtId="0" fontId="22" fillId="0" borderId="13" xfId="0" applyFont="1" applyBorder="1" applyAlignment="1">
      <alignment horizontal="justify" vertical="center" wrapText="1"/>
    </xf>
    <xf numFmtId="0" fontId="21" fillId="0" borderId="24" xfId="0" applyFont="1" applyBorder="1" applyAlignment="1">
      <alignment horizontal="left" vertical="center"/>
    </xf>
    <xf numFmtId="0" fontId="21" fillId="0" borderId="25" xfId="0" applyFont="1" applyBorder="1" applyAlignment="1">
      <alignment horizontal="left" vertical="center"/>
    </xf>
    <xf numFmtId="10" fontId="32" fillId="0" borderId="24" xfId="18" applyNumberFormat="1" applyFont="1" applyBorder="1" applyAlignment="1" applyProtection="1">
      <alignment horizontal="center" vertical="center"/>
    </xf>
    <xf numFmtId="10" fontId="32" fillId="0" borderId="25" xfId="18" applyNumberFormat="1" applyFont="1" applyBorder="1" applyAlignment="1" applyProtection="1">
      <alignment horizontal="center" vertical="center"/>
    </xf>
    <xf numFmtId="0" fontId="22" fillId="3" borderId="0" xfId="0" applyFont="1" applyFill="1" applyAlignment="1">
      <alignment horizontal="justify" vertical="center" wrapText="1"/>
    </xf>
    <xf numFmtId="0" fontId="22" fillId="3" borderId="21" xfId="0" applyFont="1" applyFill="1" applyBorder="1" applyAlignment="1">
      <alignment horizontal="justify" vertical="center" wrapText="1"/>
    </xf>
    <xf numFmtId="0" fontId="20" fillId="16" borderId="13" xfId="0" applyFont="1" applyFill="1" applyBorder="1" applyAlignment="1">
      <alignment horizontal="center" vertical="center"/>
    </xf>
    <xf numFmtId="0" fontId="20" fillId="3" borderId="13" xfId="0" applyFont="1" applyFill="1" applyBorder="1" applyAlignment="1">
      <alignment horizontal="left" vertical="center" wrapText="1"/>
    </xf>
    <xf numFmtId="0" fontId="20" fillId="3" borderId="9" xfId="0" applyFont="1" applyFill="1" applyBorder="1" applyAlignment="1">
      <alignment horizontal="left" vertical="center"/>
    </xf>
    <xf numFmtId="0" fontId="20" fillId="3" borderId="15" xfId="0" applyFont="1" applyFill="1"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9" fillId="6" borderId="2"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6" fillId="9" borderId="2" xfId="0" applyFont="1" applyFill="1" applyBorder="1" applyAlignment="1">
      <alignment horizontal="left" vertical="center" wrapText="1"/>
    </xf>
    <xf numFmtId="0" fontId="6" fillId="9" borderId="3" xfId="0" applyFont="1" applyFill="1" applyBorder="1" applyAlignment="1">
      <alignment horizontal="left" vertical="center" wrapText="1"/>
    </xf>
    <xf numFmtId="0" fontId="6" fillId="9" borderId="4" xfId="0" applyFont="1" applyFill="1" applyBorder="1" applyAlignment="1">
      <alignment horizontal="left" vertical="center" wrapText="1"/>
    </xf>
    <xf numFmtId="0" fontId="0" fillId="0" borderId="3" xfId="0" applyBorder="1" applyAlignment="1">
      <alignment horizontal="center"/>
    </xf>
    <xf numFmtId="0" fontId="1" fillId="5" borderId="2" xfId="0" applyFont="1" applyFill="1" applyBorder="1" applyAlignment="1">
      <alignment horizontal="left"/>
    </xf>
    <xf numFmtId="0" fontId="1" fillId="5" borderId="3" xfId="0" applyFont="1" applyFill="1" applyBorder="1" applyAlignment="1">
      <alignment horizontal="left"/>
    </xf>
    <xf numFmtId="0" fontId="1" fillId="5" borderId="4" xfId="0" applyFont="1" applyFill="1" applyBorder="1" applyAlignment="1">
      <alignment horizontal="left"/>
    </xf>
    <xf numFmtId="0" fontId="0" fillId="5" borderId="2" xfId="0" applyFill="1" applyBorder="1" applyAlignment="1">
      <alignment horizontal="left" wrapText="1"/>
    </xf>
    <xf numFmtId="0" fontId="0" fillId="5" borderId="3" xfId="0" applyFill="1" applyBorder="1" applyAlignment="1">
      <alignment horizontal="left" wrapText="1"/>
    </xf>
    <xf numFmtId="0" fontId="0" fillId="5" borderId="4" xfId="0" applyFill="1" applyBorder="1" applyAlignment="1">
      <alignment horizontal="left" wrapText="1"/>
    </xf>
    <xf numFmtId="0" fontId="9" fillId="6" borderId="2" xfId="0" applyFont="1" applyFill="1" applyBorder="1" applyAlignment="1">
      <alignment horizontal="justify" vertical="center"/>
    </xf>
    <xf numFmtId="0" fontId="9" fillId="6" borderId="3" xfId="0" applyFont="1" applyFill="1" applyBorder="1" applyAlignment="1">
      <alignment horizontal="justify" vertical="center"/>
    </xf>
    <xf numFmtId="0" fontId="9" fillId="6" borderId="4" xfId="0" applyFont="1" applyFill="1" applyBorder="1" applyAlignment="1">
      <alignment horizontal="justify" vertical="center"/>
    </xf>
    <xf numFmtId="0" fontId="6" fillId="5" borderId="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 xfId="0" applyFont="1" applyFill="1" applyBorder="1" applyAlignment="1">
      <alignment horizontal="justify" vertical="center" wrapText="1"/>
    </xf>
    <xf numFmtId="0" fontId="6" fillId="5" borderId="4" xfId="0" applyFont="1" applyFill="1" applyBorder="1" applyAlignment="1">
      <alignment horizontal="justify" vertical="center" wrapText="1"/>
    </xf>
    <xf numFmtId="0" fontId="1" fillId="8" borderId="2" xfId="0" applyFont="1" applyFill="1" applyBorder="1" applyAlignment="1">
      <alignment horizontal="left" vertical="center" wrapText="1"/>
    </xf>
    <xf numFmtId="0" fontId="1" fillId="8" borderId="4" xfId="0" applyFont="1" applyFill="1" applyBorder="1" applyAlignment="1">
      <alignment horizontal="left" vertical="center" wrapText="1"/>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 fillId="0" borderId="3" xfId="0" applyFont="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10" fillId="9" borderId="4" xfId="0" applyFont="1" applyFill="1" applyBorder="1" applyAlignment="1">
      <alignment horizontal="left" vertical="center"/>
    </xf>
    <xf numFmtId="0" fontId="9" fillId="6" borderId="2" xfId="0" applyFont="1" applyFill="1" applyBorder="1" applyAlignment="1">
      <alignment vertical="center"/>
    </xf>
    <xf numFmtId="0" fontId="9" fillId="6" borderId="3" xfId="0" applyFont="1" applyFill="1" applyBorder="1" applyAlignment="1">
      <alignment vertical="center"/>
    </xf>
    <xf numFmtId="0" fontId="9" fillId="6" borderId="4" xfId="0" applyFont="1" applyFill="1" applyBorder="1" applyAlignment="1">
      <alignment vertical="center"/>
    </xf>
    <xf numFmtId="0" fontId="9" fillId="6" borderId="2" xfId="0" applyFont="1" applyFill="1" applyBorder="1" applyAlignment="1">
      <alignment horizontal="left"/>
    </xf>
    <xf numFmtId="0" fontId="9" fillId="6" borderId="3" xfId="0" applyFont="1" applyFill="1" applyBorder="1" applyAlignment="1">
      <alignment horizontal="left"/>
    </xf>
    <xf numFmtId="0" fontId="9" fillId="6" borderId="4" xfId="0" applyFont="1" applyFill="1" applyBorder="1" applyAlignment="1">
      <alignment horizontal="left"/>
    </xf>
    <xf numFmtId="0" fontId="6" fillId="9" borderId="2" xfId="0" applyFont="1" applyFill="1" applyBorder="1" applyAlignment="1">
      <alignment horizontal="justify" vertical="center" wrapText="1"/>
    </xf>
    <xf numFmtId="0" fontId="6" fillId="9" borderId="3" xfId="0" applyFont="1" applyFill="1" applyBorder="1" applyAlignment="1">
      <alignment horizontal="justify" vertical="center" wrapText="1"/>
    </xf>
    <xf numFmtId="0" fontId="6" fillId="9" borderId="4" xfId="0" applyFont="1" applyFill="1" applyBorder="1" applyAlignment="1">
      <alignment horizontal="justify" vertical="center" wrapText="1"/>
    </xf>
    <xf numFmtId="44" fontId="7" fillId="0" borderId="22" xfId="0" applyNumberFormat="1" applyFont="1" applyBorder="1" applyAlignment="1">
      <alignment horizontal="center" vertical="center" wrapText="1"/>
    </xf>
    <xf numFmtId="44" fontId="7" fillId="0" borderId="5" xfId="0" applyNumberFormat="1" applyFont="1" applyBorder="1" applyAlignment="1">
      <alignment horizontal="center" vertical="center" wrapText="1"/>
    </xf>
    <xf numFmtId="0" fontId="6" fillId="8" borderId="2" xfId="0" applyFont="1" applyFill="1" applyBorder="1" applyAlignment="1">
      <alignment horizontal="justify" vertical="center" wrapText="1"/>
    </xf>
    <xf numFmtId="0" fontId="6" fillId="8" borderId="4" xfId="0" applyFont="1" applyFill="1" applyBorder="1" applyAlignment="1">
      <alignment horizontal="justify" vertical="center" wrapText="1"/>
    </xf>
    <xf numFmtId="0" fontId="6" fillId="9" borderId="2" xfId="0" applyFont="1" applyFill="1" applyBorder="1" applyAlignment="1">
      <alignment horizontal="left" vertical="center"/>
    </xf>
    <xf numFmtId="0" fontId="6" fillId="9" borderId="3" xfId="0" applyFont="1" applyFill="1" applyBorder="1" applyAlignment="1">
      <alignment horizontal="left" vertical="center"/>
    </xf>
    <xf numFmtId="0" fontId="6" fillId="9" borderId="4" xfId="0"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4" xfId="0" applyFont="1" applyFill="1" applyBorder="1" applyAlignment="1">
      <alignment horizontal="left" vertical="center" wrapText="1"/>
    </xf>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6" fillId="0" borderId="3" xfId="0" applyFont="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7" borderId="2" xfId="0" applyFont="1" applyFill="1" applyBorder="1" applyAlignment="1">
      <alignment horizontal="center"/>
    </xf>
    <xf numFmtId="0" fontId="1" fillId="7" borderId="3" xfId="0" applyFont="1" applyFill="1" applyBorder="1" applyAlignment="1">
      <alignment horizontal="center"/>
    </xf>
    <xf numFmtId="0" fontId="1" fillId="7" borderId="4" xfId="0" applyFont="1"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0" fillId="11" borderId="4" xfId="0" applyFill="1" applyBorder="1" applyAlignment="1">
      <alignment horizontal="center"/>
    </xf>
    <xf numFmtId="0" fontId="9" fillId="6" borderId="1" xfId="0" applyFont="1" applyFill="1" applyBorder="1" applyAlignment="1">
      <alignment horizontal="left"/>
    </xf>
    <xf numFmtId="0" fontId="10" fillId="9" borderId="1" xfId="0" applyFont="1" applyFill="1" applyBorder="1" applyAlignment="1">
      <alignment horizontal="left" vertical="center"/>
    </xf>
    <xf numFmtId="0" fontId="1" fillId="8" borderId="1" xfId="0" applyFont="1" applyFill="1" applyBorder="1" applyAlignment="1">
      <alignment horizontal="left" vertical="center" wrapText="1"/>
    </xf>
    <xf numFmtId="0" fontId="16" fillId="0" borderId="17" xfId="0" applyFont="1" applyBorder="1" applyAlignment="1">
      <alignment horizontal="center"/>
    </xf>
    <xf numFmtId="0" fontId="0" fillId="0" borderId="1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3" xfId="0" applyBorder="1" applyAlignment="1">
      <alignment horizontal="center"/>
    </xf>
    <xf numFmtId="0" fontId="16" fillId="0" borderId="17"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3" fillId="3" borderId="11" xfId="0" applyFont="1" applyFill="1" applyBorder="1" applyAlignment="1">
      <alignment horizontal="center" vertical="center" wrapText="1"/>
    </xf>
  </cellXfs>
  <cellStyles count="21">
    <cellStyle name="Comma 2" xfId="16"/>
    <cellStyle name="Hiperlink" xfId="20" builtinId="8"/>
    <cellStyle name="Moeda" xfId="17" builtinId="4"/>
    <cellStyle name="Moeda 4" xfId="19"/>
    <cellStyle name="Normal" xfId="0" builtinId="0"/>
    <cellStyle name="Normal 2" xfId="3"/>
    <cellStyle name="Normal 2 13" xfId="11"/>
    <cellStyle name="Normal 2 15" xfId="6"/>
    <cellStyle name="Normal 2 2" xfId="1"/>
    <cellStyle name="Normal 2 2 2" xfId="7"/>
    <cellStyle name="Normal 2 9" xfId="5"/>
    <cellStyle name="Normal 3" xfId="2"/>
    <cellStyle name="Normal 3 2 2 2" xfId="4"/>
    <cellStyle name="Normal 4" xfId="15"/>
    <cellStyle name="Normal 5" xfId="8"/>
    <cellStyle name="Normal 5 2" xfId="13"/>
    <cellStyle name="Normal 8 2" xfId="9"/>
    <cellStyle name="Normal 8 2 2" xfId="14"/>
    <cellStyle name="Porcentagem" xfId="12" builtinId="5"/>
    <cellStyle name="Porcentagem 4" xfId="18"/>
    <cellStyle name="Vírgula 2 6" xfId="1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cucloud-my.sharepoint.com/personal/silveirap_tcu_gov_br/Documents/&#193;rea%20de%20Trabalho/Limpeza-Copeiragem-apoio%20adm-%20REP-RR/PLANILHA%20DE%20CUSTOS%20-%20REP%20S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pção"/>
      <sheetName val="Limpeza"/>
      <sheetName val="Copeiragem"/>
      <sheetName val="Uniformes"/>
      <sheetName val="Materiais  Copeiragem"/>
      <sheetName val="Materiais Limpeza"/>
      <sheetName val="Equip. Limpeza"/>
      <sheetName val="Produtividade Limpeza"/>
      <sheetName val="Planilha de Limites MPDG"/>
      <sheetName val="Outros Órgãos"/>
      <sheetName val="Resumo de Custos"/>
      <sheetName val="Dados - Não mexe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40"/>
  <sheetViews>
    <sheetView tabSelected="1" topLeftCell="A73" zoomScale="90" zoomScaleNormal="90" workbookViewId="0">
      <selection activeCell="B8" sqref="B8:G8"/>
    </sheetView>
  </sheetViews>
  <sheetFormatPr defaultColWidth="8.85546875" defaultRowHeight="14.25" x14ac:dyDescent="0.2"/>
  <cols>
    <col min="1" max="1" width="3.42578125" style="268" customWidth="1"/>
    <col min="2" max="2" width="5" style="176" customWidth="1"/>
    <col min="3" max="3" width="69" style="120" customWidth="1"/>
    <col min="4" max="4" width="12" style="120" customWidth="1"/>
    <col min="5" max="5" width="26.28515625" style="120" customWidth="1"/>
    <col min="6" max="6" width="23.140625" style="120" customWidth="1"/>
    <col min="7" max="7" width="55.140625" style="120" customWidth="1"/>
    <col min="8" max="8" width="2.7109375" style="110" customWidth="1"/>
    <col min="9" max="256" width="8.85546875" style="120"/>
    <col min="257" max="257" width="7.140625" style="120" customWidth="1"/>
    <col min="258" max="258" width="9.140625" style="120" customWidth="1"/>
    <col min="259" max="259" width="55.42578125" style="120" customWidth="1"/>
    <col min="260" max="260" width="17.140625" style="120" customWidth="1"/>
    <col min="261" max="261" width="20.28515625" style="120" customWidth="1"/>
    <col min="262" max="262" width="27.7109375" style="120" customWidth="1"/>
    <col min="263" max="263" width="57.85546875" style="120" customWidth="1"/>
    <col min="264" max="264" width="8.7109375" style="120" customWidth="1"/>
    <col min="265" max="512" width="8.85546875" style="120"/>
    <col min="513" max="513" width="7.140625" style="120" customWidth="1"/>
    <col min="514" max="514" width="9.140625" style="120" customWidth="1"/>
    <col min="515" max="515" width="55.42578125" style="120" customWidth="1"/>
    <col min="516" max="516" width="17.140625" style="120" customWidth="1"/>
    <col min="517" max="517" width="20.28515625" style="120" customWidth="1"/>
    <col min="518" max="518" width="27.7109375" style="120" customWidth="1"/>
    <col min="519" max="519" width="57.85546875" style="120" customWidth="1"/>
    <col min="520" max="520" width="8.7109375" style="120" customWidth="1"/>
    <col min="521" max="768" width="8.85546875" style="120"/>
    <col min="769" max="769" width="7.140625" style="120" customWidth="1"/>
    <col min="770" max="770" width="9.140625" style="120" customWidth="1"/>
    <col min="771" max="771" width="55.42578125" style="120" customWidth="1"/>
    <col min="772" max="772" width="17.140625" style="120" customWidth="1"/>
    <col min="773" max="773" width="20.28515625" style="120" customWidth="1"/>
    <col min="774" max="774" width="27.7109375" style="120" customWidth="1"/>
    <col min="775" max="775" width="57.85546875" style="120" customWidth="1"/>
    <col min="776" max="776" width="8.7109375" style="120" customWidth="1"/>
    <col min="777" max="1024" width="8.85546875" style="120"/>
    <col min="1025" max="1025" width="7.140625" style="120" customWidth="1"/>
    <col min="1026" max="1026" width="9.140625" style="120" customWidth="1"/>
    <col min="1027" max="1027" width="55.42578125" style="120" customWidth="1"/>
    <col min="1028" max="1028" width="17.140625" style="120" customWidth="1"/>
    <col min="1029" max="1029" width="20.28515625" style="120" customWidth="1"/>
    <col min="1030" max="1030" width="27.7109375" style="120" customWidth="1"/>
    <col min="1031" max="1031" width="57.85546875" style="120" customWidth="1"/>
    <col min="1032" max="1032" width="8.7109375" style="120" customWidth="1"/>
    <col min="1033" max="1280" width="8.85546875" style="120"/>
    <col min="1281" max="1281" width="7.140625" style="120" customWidth="1"/>
    <col min="1282" max="1282" width="9.140625" style="120" customWidth="1"/>
    <col min="1283" max="1283" width="55.42578125" style="120" customWidth="1"/>
    <col min="1284" max="1284" width="17.140625" style="120" customWidth="1"/>
    <col min="1285" max="1285" width="20.28515625" style="120" customWidth="1"/>
    <col min="1286" max="1286" width="27.7109375" style="120" customWidth="1"/>
    <col min="1287" max="1287" width="57.85546875" style="120" customWidth="1"/>
    <col min="1288" max="1288" width="8.7109375" style="120" customWidth="1"/>
    <col min="1289" max="1536" width="8.85546875" style="120"/>
    <col min="1537" max="1537" width="7.140625" style="120" customWidth="1"/>
    <col min="1538" max="1538" width="9.140625" style="120" customWidth="1"/>
    <col min="1539" max="1539" width="55.42578125" style="120" customWidth="1"/>
    <col min="1540" max="1540" width="17.140625" style="120" customWidth="1"/>
    <col min="1541" max="1541" width="20.28515625" style="120" customWidth="1"/>
    <col min="1542" max="1542" width="27.7109375" style="120" customWidth="1"/>
    <col min="1543" max="1543" width="57.85546875" style="120" customWidth="1"/>
    <col min="1544" max="1544" width="8.7109375" style="120" customWidth="1"/>
    <col min="1545" max="1792" width="8.85546875" style="120"/>
    <col min="1793" max="1793" width="7.140625" style="120" customWidth="1"/>
    <col min="1794" max="1794" width="9.140625" style="120" customWidth="1"/>
    <col min="1795" max="1795" width="55.42578125" style="120" customWidth="1"/>
    <col min="1796" max="1796" width="17.140625" style="120" customWidth="1"/>
    <col min="1797" max="1797" width="20.28515625" style="120" customWidth="1"/>
    <col min="1798" max="1798" width="27.7109375" style="120" customWidth="1"/>
    <col min="1799" max="1799" width="57.85546875" style="120" customWidth="1"/>
    <col min="1800" max="1800" width="8.7109375" style="120" customWidth="1"/>
    <col min="1801" max="2048" width="8.85546875" style="120"/>
    <col min="2049" max="2049" width="7.140625" style="120" customWidth="1"/>
    <col min="2050" max="2050" width="9.140625" style="120" customWidth="1"/>
    <col min="2051" max="2051" width="55.42578125" style="120" customWidth="1"/>
    <col min="2052" max="2052" width="17.140625" style="120" customWidth="1"/>
    <col min="2053" max="2053" width="20.28515625" style="120" customWidth="1"/>
    <col min="2054" max="2054" width="27.7109375" style="120" customWidth="1"/>
    <col min="2055" max="2055" width="57.85546875" style="120" customWidth="1"/>
    <col min="2056" max="2056" width="8.7109375" style="120" customWidth="1"/>
    <col min="2057" max="2304" width="8.85546875" style="120"/>
    <col min="2305" max="2305" width="7.140625" style="120" customWidth="1"/>
    <col min="2306" max="2306" width="9.140625" style="120" customWidth="1"/>
    <col min="2307" max="2307" width="55.42578125" style="120" customWidth="1"/>
    <col min="2308" max="2308" width="17.140625" style="120" customWidth="1"/>
    <col min="2309" max="2309" width="20.28515625" style="120" customWidth="1"/>
    <col min="2310" max="2310" width="27.7109375" style="120" customWidth="1"/>
    <col min="2311" max="2311" width="57.85546875" style="120" customWidth="1"/>
    <col min="2312" max="2312" width="8.7109375" style="120" customWidth="1"/>
    <col min="2313" max="2560" width="8.85546875" style="120"/>
    <col min="2561" max="2561" width="7.140625" style="120" customWidth="1"/>
    <col min="2562" max="2562" width="9.140625" style="120" customWidth="1"/>
    <col min="2563" max="2563" width="55.42578125" style="120" customWidth="1"/>
    <col min="2564" max="2564" width="17.140625" style="120" customWidth="1"/>
    <col min="2565" max="2565" width="20.28515625" style="120" customWidth="1"/>
    <col min="2566" max="2566" width="27.7109375" style="120" customWidth="1"/>
    <col min="2567" max="2567" width="57.85546875" style="120" customWidth="1"/>
    <col min="2568" max="2568" width="8.7109375" style="120" customWidth="1"/>
    <col min="2569" max="2816" width="8.85546875" style="120"/>
    <col min="2817" max="2817" width="7.140625" style="120" customWidth="1"/>
    <col min="2818" max="2818" width="9.140625" style="120" customWidth="1"/>
    <col min="2819" max="2819" width="55.42578125" style="120" customWidth="1"/>
    <col min="2820" max="2820" width="17.140625" style="120" customWidth="1"/>
    <col min="2821" max="2821" width="20.28515625" style="120" customWidth="1"/>
    <col min="2822" max="2822" width="27.7109375" style="120" customWidth="1"/>
    <col min="2823" max="2823" width="57.85546875" style="120" customWidth="1"/>
    <col min="2824" max="2824" width="8.7109375" style="120" customWidth="1"/>
    <col min="2825" max="3072" width="8.85546875" style="120"/>
    <col min="3073" max="3073" width="7.140625" style="120" customWidth="1"/>
    <col min="3074" max="3074" width="9.140625" style="120" customWidth="1"/>
    <col min="3075" max="3075" width="55.42578125" style="120" customWidth="1"/>
    <col min="3076" max="3076" width="17.140625" style="120" customWidth="1"/>
    <col min="3077" max="3077" width="20.28515625" style="120" customWidth="1"/>
    <col min="3078" max="3078" width="27.7109375" style="120" customWidth="1"/>
    <col min="3079" max="3079" width="57.85546875" style="120" customWidth="1"/>
    <col min="3080" max="3080" width="8.7109375" style="120" customWidth="1"/>
    <col min="3081" max="3328" width="8.85546875" style="120"/>
    <col min="3329" max="3329" width="7.140625" style="120" customWidth="1"/>
    <col min="3330" max="3330" width="9.140625" style="120" customWidth="1"/>
    <col min="3331" max="3331" width="55.42578125" style="120" customWidth="1"/>
    <col min="3332" max="3332" width="17.140625" style="120" customWidth="1"/>
    <col min="3333" max="3333" width="20.28515625" style="120" customWidth="1"/>
    <col min="3334" max="3334" width="27.7109375" style="120" customWidth="1"/>
    <col min="3335" max="3335" width="57.85546875" style="120" customWidth="1"/>
    <col min="3336" max="3336" width="8.7109375" style="120" customWidth="1"/>
    <col min="3337" max="3584" width="8.85546875" style="120"/>
    <col min="3585" max="3585" width="7.140625" style="120" customWidth="1"/>
    <col min="3586" max="3586" width="9.140625" style="120" customWidth="1"/>
    <col min="3587" max="3587" width="55.42578125" style="120" customWidth="1"/>
    <col min="3588" max="3588" width="17.140625" style="120" customWidth="1"/>
    <col min="3589" max="3589" width="20.28515625" style="120" customWidth="1"/>
    <col min="3590" max="3590" width="27.7109375" style="120" customWidth="1"/>
    <col min="3591" max="3591" width="57.85546875" style="120" customWidth="1"/>
    <col min="3592" max="3592" width="8.7109375" style="120" customWidth="1"/>
    <col min="3593" max="3840" width="8.85546875" style="120"/>
    <col min="3841" max="3841" width="7.140625" style="120" customWidth="1"/>
    <col min="3842" max="3842" width="9.140625" style="120" customWidth="1"/>
    <col min="3843" max="3843" width="55.42578125" style="120" customWidth="1"/>
    <col min="3844" max="3844" width="17.140625" style="120" customWidth="1"/>
    <col min="3845" max="3845" width="20.28515625" style="120" customWidth="1"/>
    <col min="3846" max="3846" width="27.7109375" style="120" customWidth="1"/>
    <col min="3847" max="3847" width="57.85546875" style="120" customWidth="1"/>
    <col min="3848" max="3848" width="8.7109375" style="120" customWidth="1"/>
    <col min="3849" max="4096" width="8.85546875" style="120"/>
    <col min="4097" max="4097" width="7.140625" style="120" customWidth="1"/>
    <col min="4098" max="4098" width="9.140625" style="120" customWidth="1"/>
    <col min="4099" max="4099" width="55.42578125" style="120" customWidth="1"/>
    <col min="4100" max="4100" width="17.140625" style="120" customWidth="1"/>
    <col min="4101" max="4101" width="20.28515625" style="120" customWidth="1"/>
    <col min="4102" max="4102" width="27.7109375" style="120" customWidth="1"/>
    <col min="4103" max="4103" width="57.85546875" style="120" customWidth="1"/>
    <col min="4104" max="4104" width="8.7109375" style="120" customWidth="1"/>
    <col min="4105" max="4352" width="8.85546875" style="120"/>
    <col min="4353" max="4353" width="7.140625" style="120" customWidth="1"/>
    <col min="4354" max="4354" width="9.140625" style="120" customWidth="1"/>
    <col min="4355" max="4355" width="55.42578125" style="120" customWidth="1"/>
    <col min="4356" max="4356" width="17.140625" style="120" customWidth="1"/>
    <col min="4357" max="4357" width="20.28515625" style="120" customWidth="1"/>
    <col min="4358" max="4358" width="27.7109375" style="120" customWidth="1"/>
    <col min="4359" max="4359" width="57.85546875" style="120" customWidth="1"/>
    <col min="4360" max="4360" width="8.7109375" style="120" customWidth="1"/>
    <col min="4361" max="4608" width="8.85546875" style="120"/>
    <col min="4609" max="4609" width="7.140625" style="120" customWidth="1"/>
    <col min="4610" max="4610" width="9.140625" style="120" customWidth="1"/>
    <col min="4611" max="4611" width="55.42578125" style="120" customWidth="1"/>
    <col min="4612" max="4612" width="17.140625" style="120" customWidth="1"/>
    <col min="4613" max="4613" width="20.28515625" style="120" customWidth="1"/>
    <col min="4614" max="4614" width="27.7109375" style="120" customWidth="1"/>
    <col min="4615" max="4615" width="57.85546875" style="120" customWidth="1"/>
    <col min="4616" max="4616" width="8.7109375" style="120" customWidth="1"/>
    <col min="4617" max="4864" width="8.85546875" style="120"/>
    <col min="4865" max="4865" width="7.140625" style="120" customWidth="1"/>
    <col min="4866" max="4866" width="9.140625" style="120" customWidth="1"/>
    <col min="4867" max="4867" width="55.42578125" style="120" customWidth="1"/>
    <col min="4868" max="4868" width="17.140625" style="120" customWidth="1"/>
    <col min="4869" max="4869" width="20.28515625" style="120" customWidth="1"/>
    <col min="4870" max="4870" width="27.7109375" style="120" customWidth="1"/>
    <col min="4871" max="4871" width="57.85546875" style="120" customWidth="1"/>
    <col min="4872" max="4872" width="8.7109375" style="120" customWidth="1"/>
    <col min="4873" max="5120" width="8.85546875" style="120"/>
    <col min="5121" max="5121" width="7.140625" style="120" customWidth="1"/>
    <col min="5122" max="5122" width="9.140625" style="120" customWidth="1"/>
    <col min="5123" max="5123" width="55.42578125" style="120" customWidth="1"/>
    <col min="5124" max="5124" width="17.140625" style="120" customWidth="1"/>
    <col min="5125" max="5125" width="20.28515625" style="120" customWidth="1"/>
    <col min="5126" max="5126" width="27.7109375" style="120" customWidth="1"/>
    <col min="5127" max="5127" width="57.85546875" style="120" customWidth="1"/>
    <col min="5128" max="5128" width="8.7109375" style="120" customWidth="1"/>
    <col min="5129" max="5376" width="8.85546875" style="120"/>
    <col min="5377" max="5377" width="7.140625" style="120" customWidth="1"/>
    <col min="5378" max="5378" width="9.140625" style="120" customWidth="1"/>
    <col min="5379" max="5379" width="55.42578125" style="120" customWidth="1"/>
    <col min="5380" max="5380" width="17.140625" style="120" customWidth="1"/>
    <col min="5381" max="5381" width="20.28515625" style="120" customWidth="1"/>
    <col min="5382" max="5382" width="27.7109375" style="120" customWidth="1"/>
    <col min="5383" max="5383" width="57.85546875" style="120" customWidth="1"/>
    <col min="5384" max="5384" width="8.7109375" style="120" customWidth="1"/>
    <col min="5385" max="5632" width="8.85546875" style="120"/>
    <col min="5633" max="5633" width="7.140625" style="120" customWidth="1"/>
    <col min="5634" max="5634" width="9.140625" style="120" customWidth="1"/>
    <col min="5635" max="5635" width="55.42578125" style="120" customWidth="1"/>
    <col min="5636" max="5636" width="17.140625" style="120" customWidth="1"/>
    <col min="5637" max="5637" width="20.28515625" style="120" customWidth="1"/>
    <col min="5638" max="5638" width="27.7109375" style="120" customWidth="1"/>
    <col min="5639" max="5639" width="57.85546875" style="120" customWidth="1"/>
    <col min="5640" max="5640" width="8.7109375" style="120" customWidth="1"/>
    <col min="5641" max="5888" width="8.85546875" style="120"/>
    <col min="5889" max="5889" width="7.140625" style="120" customWidth="1"/>
    <col min="5890" max="5890" width="9.140625" style="120" customWidth="1"/>
    <col min="5891" max="5891" width="55.42578125" style="120" customWidth="1"/>
    <col min="5892" max="5892" width="17.140625" style="120" customWidth="1"/>
    <col min="5893" max="5893" width="20.28515625" style="120" customWidth="1"/>
    <col min="5894" max="5894" width="27.7109375" style="120" customWidth="1"/>
    <col min="5895" max="5895" width="57.85546875" style="120" customWidth="1"/>
    <col min="5896" max="5896" width="8.7109375" style="120" customWidth="1"/>
    <col min="5897" max="6144" width="8.85546875" style="120"/>
    <col min="6145" max="6145" width="7.140625" style="120" customWidth="1"/>
    <col min="6146" max="6146" width="9.140625" style="120" customWidth="1"/>
    <col min="6147" max="6147" width="55.42578125" style="120" customWidth="1"/>
    <col min="6148" max="6148" width="17.140625" style="120" customWidth="1"/>
    <col min="6149" max="6149" width="20.28515625" style="120" customWidth="1"/>
    <col min="6150" max="6150" width="27.7109375" style="120" customWidth="1"/>
    <col min="6151" max="6151" width="57.85546875" style="120" customWidth="1"/>
    <col min="6152" max="6152" width="8.7109375" style="120" customWidth="1"/>
    <col min="6153" max="6400" width="8.85546875" style="120"/>
    <col min="6401" max="6401" width="7.140625" style="120" customWidth="1"/>
    <col min="6402" max="6402" width="9.140625" style="120" customWidth="1"/>
    <col min="6403" max="6403" width="55.42578125" style="120" customWidth="1"/>
    <col min="6404" max="6404" width="17.140625" style="120" customWidth="1"/>
    <col min="6405" max="6405" width="20.28515625" style="120" customWidth="1"/>
    <col min="6406" max="6406" width="27.7109375" style="120" customWidth="1"/>
    <col min="6407" max="6407" width="57.85546875" style="120" customWidth="1"/>
    <col min="6408" max="6408" width="8.7109375" style="120" customWidth="1"/>
    <col min="6409" max="6656" width="8.85546875" style="120"/>
    <col min="6657" max="6657" width="7.140625" style="120" customWidth="1"/>
    <col min="6658" max="6658" width="9.140625" style="120" customWidth="1"/>
    <col min="6659" max="6659" width="55.42578125" style="120" customWidth="1"/>
    <col min="6660" max="6660" width="17.140625" style="120" customWidth="1"/>
    <col min="6661" max="6661" width="20.28515625" style="120" customWidth="1"/>
    <col min="6662" max="6662" width="27.7109375" style="120" customWidth="1"/>
    <col min="6663" max="6663" width="57.85546875" style="120" customWidth="1"/>
    <col min="6664" max="6664" width="8.7109375" style="120" customWidth="1"/>
    <col min="6665" max="6912" width="8.85546875" style="120"/>
    <col min="6913" max="6913" width="7.140625" style="120" customWidth="1"/>
    <col min="6914" max="6914" width="9.140625" style="120" customWidth="1"/>
    <col min="6915" max="6915" width="55.42578125" style="120" customWidth="1"/>
    <col min="6916" max="6916" width="17.140625" style="120" customWidth="1"/>
    <col min="6917" max="6917" width="20.28515625" style="120" customWidth="1"/>
    <col min="6918" max="6918" width="27.7109375" style="120" customWidth="1"/>
    <col min="6919" max="6919" width="57.85546875" style="120" customWidth="1"/>
    <col min="6920" max="6920" width="8.7109375" style="120" customWidth="1"/>
    <col min="6921" max="7168" width="8.85546875" style="120"/>
    <col min="7169" max="7169" width="7.140625" style="120" customWidth="1"/>
    <col min="7170" max="7170" width="9.140625" style="120" customWidth="1"/>
    <col min="7171" max="7171" width="55.42578125" style="120" customWidth="1"/>
    <col min="7172" max="7172" width="17.140625" style="120" customWidth="1"/>
    <col min="7173" max="7173" width="20.28515625" style="120" customWidth="1"/>
    <col min="7174" max="7174" width="27.7109375" style="120" customWidth="1"/>
    <col min="7175" max="7175" width="57.85546875" style="120" customWidth="1"/>
    <col min="7176" max="7176" width="8.7109375" style="120" customWidth="1"/>
    <col min="7177" max="7424" width="8.85546875" style="120"/>
    <col min="7425" max="7425" width="7.140625" style="120" customWidth="1"/>
    <col min="7426" max="7426" width="9.140625" style="120" customWidth="1"/>
    <col min="7427" max="7427" width="55.42578125" style="120" customWidth="1"/>
    <col min="7428" max="7428" width="17.140625" style="120" customWidth="1"/>
    <col min="7429" max="7429" width="20.28515625" style="120" customWidth="1"/>
    <col min="7430" max="7430" width="27.7109375" style="120" customWidth="1"/>
    <col min="7431" max="7431" width="57.85546875" style="120" customWidth="1"/>
    <col min="7432" max="7432" width="8.7109375" style="120" customWidth="1"/>
    <col min="7433" max="7680" width="8.85546875" style="120"/>
    <col min="7681" max="7681" width="7.140625" style="120" customWidth="1"/>
    <col min="7682" max="7682" width="9.140625" style="120" customWidth="1"/>
    <col min="7683" max="7683" width="55.42578125" style="120" customWidth="1"/>
    <col min="7684" max="7684" width="17.140625" style="120" customWidth="1"/>
    <col min="7685" max="7685" width="20.28515625" style="120" customWidth="1"/>
    <col min="7686" max="7686" width="27.7109375" style="120" customWidth="1"/>
    <col min="7687" max="7687" width="57.85546875" style="120" customWidth="1"/>
    <col min="7688" max="7688" width="8.7109375" style="120" customWidth="1"/>
    <col min="7689" max="7936" width="8.85546875" style="120"/>
    <col min="7937" max="7937" width="7.140625" style="120" customWidth="1"/>
    <col min="7938" max="7938" width="9.140625" style="120" customWidth="1"/>
    <col min="7939" max="7939" width="55.42578125" style="120" customWidth="1"/>
    <col min="7940" max="7940" width="17.140625" style="120" customWidth="1"/>
    <col min="7941" max="7941" width="20.28515625" style="120" customWidth="1"/>
    <col min="7942" max="7942" width="27.7109375" style="120" customWidth="1"/>
    <col min="7943" max="7943" width="57.85546875" style="120" customWidth="1"/>
    <col min="7944" max="7944" width="8.7109375" style="120" customWidth="1"/>
    <col min="7945" max="8192" width="8.85546875" style="120"/>
    <col min="8193" max="8193" width="7.140625" style="120" customWidth="1"/>
    <col min="8194" max="8194" width="9.140625" style="120" customWidth="1"/>
    <col min="8195" max="8195" width="55.42578125" style="120" customWidth="1"/>
    <col min="8196" max="8196" width="17.140625" style="120" customWidth="1"/>
    <col min="8197" max="8197" width="20.28515625" style="120" customWidth="1"/>
    <col min="8198" max="8198" width="27.7109375" style="120" customWidth="1"/>
    <col min="8199" max="8199" width="57.85546875" style="120" customWidth="1"/>
    <col min="8200" max="8200" width="8.7109375" style="120" customWidth="1"/>
    <col min="8201" max="8448" width="8.85546875" style="120"/>
    <col min="8449" max="8449" width="7.140625" style="120" customWidth="1"/>
    <col min="8450" max="8450" width="9.140625" style="120" customWidth="1"/>
    <col min="8451" max="8451" width="55.42578125" style="120" customWidth="1"/>
    <col min="8452" max="8452" width="17.140625" style="120" customWidth="1"/>
    <col min="8453" max="8453" width="20.28515625" style="120" customWidth="1"/>
    <col min="8454" max="8454" width="27.7109375" style="120" customWidth="1"/>
    <col min="8455" max="8455" width="57.85546875" style="120" customWidth="1"/>
    <col min="8456" max="8456" width="8.7109375" style="120" customWidth="1"/>
    <col min="8457" max="8704" width="8.85546875" style="120"/>
    <col min="8705" max="8705" width="7.140625" style="120" customWidth="1"/>
    <col min="8706" max="8706" width="9.140625" style="120" customWidth="1"/>
    <col min="8707" max="8707" width="55.42578125" style="120" customWidth="1"/>
    <col min="8708" max="8708" width="17.140625" style="120" customWidth="1"/>
    <col min="8709" max="8709" width="20.28515625" style="120" customWidth="1"/>
    <col min="8710" max="8710" width="27.7109375" style="120" customWidth="1"/>
    <col min="8711" max="8711" width="57.85546875" style="120" customWidth="1"/>
    <col min="8712" max="8712" width="8.7109375" style="120" customWidth="1"/>
    <col min="8713" max="8960" width="8.85546875" style="120"/>
    <col min="8961" max="8961" width="7.140625" style="120" customWidth="1"/>
    <col min="8962" max="8962" width="9.140625" style="120" customWidth="1"/>
    <col min="8963" max="8963" width="55.42578125" style="120" customWidth="1"/>
    <col min="8964" max="8964" width="17.140625" style="120" customWidth="1"/>
    <col min="8965" max="8965" width="20.28515625" style="120" customWidth="1"/>
    <col min="8966" max="8966" width="27.7109375" style="120" customWidth="1"/>
    <col min="8967" max="8967" width="57.85546875" style="120" customWidth="1"/>
    <col min="8968" max="8968" width="8.7109375" style="120" customWidth="1"/>
    <col min="8969" max="9216" width="8.85546875" style="120"/>
    <col min="9217" max="9217" width="7.140625" style="120" customWidth="1"/>
    <col min="9218" max="9218" width="9.140625" style="120" customWidth="1"/>
    <col min="9219" max="9219" width="55.42578125" style="120" customWidth="1"/>
    <col min="9220" max="9220" width="17.140625" style="120" customWidth="1"/>
    <col min="9221" max="9221" width="20.28515625" style="120" customWidth="1"/>
    <col min="9222" max="9222" width="27.7109375" style="120" customWidth="1"/>
    <col min="9223" max="9223" width="57.85546875" style="120" customWidth="1"/>
    <col min="9224" max="9224" width="8.7109375" style="120" customWidth="1"/>
    <col min="9225" max="9472" width="8.85546875" style="120"/>
    <col min="9473" max="9473" width="7.140625" style="120" customWidth="1"/>
    <col min="9474" max="9474" width="9.140625" style="120" customWidth="1"/>
    <col min="9475" max="9475" width="55.42578125" style="120" customWidth="1"/>
    <col min="9476" max="9476" width="17.140625" style="120" customWidth="1"/>
    <col min="9477" max="9477" width="20.28515625" style="120" customWidth="1"/>
    <col min="9478" max="9478" width="27.7109375" style="120" customWidth="1"/>
    <col min="9479" max="9479" width="57.85546875" style="120" customWidth="1"/>
    <col min="9480" max="9480" width="8.7109375" style="120" customWidth="1"/>
    <col min="9481" max="9728" width="8.85546875" style="120"/>
    <col min="9729" max="9729" width="7.140625" style="120" customWidth="1"/>
    <col min="9730" max="9730" width="9.140625" style="120" customWidth="1"/>
    <col min="9731" max="9731" width="55.42578125" style="120" customWidth="1"/>
    <col min="9732" max="9732" width="17.140625" style="120" customWidth="1"/>
    <col min="9733" max="9733" width="20.28515625" style="120" customWidth="1"/>
    <col min="9734" max="9734" width="27.7109375" style="120" customWidth="1"/>
    <col min="9735" max="9735" width="57.85546875" style="120" customWidth="1"/>
    <col min="9736" max="9736" width="8.7109375" style="120" customWidth="1"/>
    <col min="9737" max="9984" width="8.85546875" style="120"/>
    <col min="9985" max="9985" width="7.140625" style="120" customWidth="1"/>
    <col min="9986" max="9986" width="9.140625" style="120" customWidth="1"/>
    <col min="9987" max="9987" width="55.42578125" style="120" customWidth="1"/>
    <col min="9988" max="9988" width="17.140625" style="120" customWidth="1"/>
    <col min="9989" max="9989" width="20.28515625" style="120" customWidth="1"/>
    <col min="9990" max="9990" width="27.7109375" style="120" customWidth="1"/>
    <col min="9991" max="9991" width="57.85546875" style="120" customWidth="1"/>
    <col min="9992" max="9992" width="8.7109375" style="120" customWidth="1"/>
    <col min="9993" max="10240" width="8.85546875" style="120"/>
    <col min="10241" max="10241" width="7.140625" style="120" customWidth="1"/>
    <col min="10242" max="10242" width="9.140625" style="120" customWidth="1"/>
    <col min="10243" max="10243" width="55.42578125" style="120" customWidth="1"/>
    <col min="10244" max="10244" width="17.140625" style="120" customWidth="1"/>
    <col min="10245" max="10245" width="20.28515625" style="120" customWidth="1"/>
    <col min="10246" max="10246" width="27.7109375" style="120" customWidth="1"/>
    <col min="10247" max="10247" width="57.85546875" style="120" customWidth="1"/>
    <col min="10248" max="10248" width="8.7109375" style="120" customWidth="1"/>
    <col min="10249" max="10496" width="8.85546875" style="120"/>
    <col min="10497" max="10497" width="7.140625" style="120" customWidth="1"/>
    <col min="10498" max="10498" width="9.140625" style="120" customWidth="1"/>
    <col min="10499" max="10499" width="55.42578125" style="120" customWidth="1"/>
    <col min="10500" max="10500" width="17.140625" style="120" customWidth="1"/>
    <col min="10501" max="10501" width="20.28515625" style="120" customWidth="1"/>
    <col min="10502" max="10502" width="27.7109375" style="120" customWidth="1"/>
    <col min="10503" max="10503" width="57.85546875" style="120" customWidth="1"/>
    <col min="10504" max="10504" width="8.7109375" style="120" customWidth="1"/>
    <col min="10505" max="10752" width="8.85546875" style="120"/>
    <col min="10753" max="10753" width="7.140625" style="120" customWidth="1"/>
    <col min="10754" max="10754" width="9.140625" style="120" customWidth="1"/>
    <col min="10755" max="10755" width="55.42578125" style="120" customWidth="1"/>
    <col min="10756" max="10756" width="17.140625" style="120" customWidth="1"/>
    <col min="10757" max="10757" width="20.28515625" style="120" customWidth="1"/>
    <col min="10758" max="10758" width="27.7109375" style="120" customWidth="1"/>
    <col min="10759" max="10759" width="57.85546875" style="120" customWidth="1"/>
    <col min="10760" max="10760" width="8.7109375" style="120" customWidth="1"/>
    <col min="10761" max="11008" width="8.85546875" style="120"/>
    <col min="11009" max="11009" width="7.140625" style="120" customWidth="1"/>
    <col min="11010" max="11010" width="9.140625" style="120" customWidth="1"/>
    <col min="11011" max="11011" width="55.42578125" style="120" customWidth="1"/>
    <col min="11012" max="11012" width="17.140625" style="120" customWidth="1"/>
    <col min="11013" max="11013" width="20.28515625" style="120" customWidth="1"/>
    <col min="11014" max="11014" width="27.7109375" style="120" customWidth="1"/>
    <col min="11015" max="11015" width="57.85546875" style="120" customWidth="1"/>
    <col min="11016" max="11016" width="8.7109375" style="120" customWidth="1"/>
    <col min="11017" max="11264" width="8.85546875" style="120"/>
    <col min="11265" max="11265" width="7.140625" style="120" customWidth="1"/>
    <col min="11266" max="11266" width="9.140625" style="120" customWidth="1"/>
    <col min="11267" max="11267" width="55.42578125" style="120" customWidth="1"/>
    <col min="11268" max="11268" width="17.140625" style="120" customWidth="1"/>
    <col min="11269" max="11269" width="20.28515625" style="120" customWidth="1"/>
    <col min="11270" max="11270" width="27.7109375" style="120" customWidth="1"/>
    <col min="11271" max="11271" width="57.85546875" style="120" customWidth="1"/>
    <col min="11272" max="11272" width="8.7109375" style="120" customWidth="1"/>
    <col min="11273" max="11520" width="8.85546875" style="120"/>
    <col min="11521" max="11521" width="7.140625" style="120" customWidth="1"/>
    <col min="11522" max="11522" width="9.140625" style="120" customWidth="1"/>
    <col min="11523" max="11523" width="55.42578125" style="120" customWidth="1"/>
    <col min="11524" max="11524" width="17.140625" style="120" customWidth="1"/>
    <col min="11525" max="11525" width="20.28515625" style="120" customWidth="1"/>
    <col min="11526" max="11526" width="27.7109375" style="120" customWidth="1"/>
    <col min="11527" max="11527" width="57.85546875" style="120" customWidth="1"/>
    <col min="11528" max="11528" width="8.7109375" style="120" customWidth="1"/>
    <col min="11529" max="11776" width="8.85546875" style="120"/>
    <col min="11777" max="11777" width="7.140625" style="120" customWidth="1"/>
    <col min="11778" max="11778" width="9.140625" style="120" customWidth="1"/>
    <col min="11779" max="11779" width="55.42578125" style="120" customWidth="1"/>
    <col min="11780" max="11780" width="17.140625" style="120" customWidth="1"/>
    <col min="11781" max="11781" width="20.28515625" style="120" customWidth="1"/>
    <col min="11782" max="11782" width="27.7109375" style="120" customWidth="1"/>
    <col min="11783" max="11783" width="57.85546875" style="120" customWidth="1"/>
    <col min="11784" max="11784" width="8.7109375" style="120" customWidth="1"/>
    <col min="11785" max="12032" width="8.85546875" style="120"/>
    <col min="12033" max="12033" width="7.140625" style="120" customWidth="1"/>
    <col min="12034" max="12034" width="9.140625" style="120" customWidth="1"/>
    <col min="12035" max="12035" width="55.42578125" style="120" customWidth="1"/>
    <col min="12036" max="12036" width="17.140625" style="120" customWidth="1"/>
    <col min="12037" max="12037" width="20.28515625" style="120" customWidth="1"/>
    <col min="12038" max="12038" width="27.7109375" style="120" customWidth="1"/>
    <col min="12039" max="12039" width="57.85546875" style="120" customWidth="1"/>
    <col min="12040" max="12040" width="8.7109375" style="120" customWidth="1"/>
    <col min="12041" max="12288" width="8.85546875" style="120"/>
    <col min="12289" max="12289" width="7.140625" style="120" customWidth="1"/>
    <col min="12290" max="12290" width="9.140625" style="120" customWidth="1"/>
    <col min="12291" max="12291" width="55.42578125" style="120" customWidth="1"/>
    <col min="12292" max="12292" width="17.140625" style="120" customWidth="1"/>
    <col min="12293" max="12293" width="20.28515625" style="120" customWidth="1"/>
    <col min="12294" max="12294" width="27.7109375" style="120" customWidth="1"/>
    <col min="12295" max="12295" width="57.85546875" style="120" customWidth="1"/>
    <col min="12296" max="12296" width="8.7109375" style="120" customWidth="1"/>
    <col min="12297" max="12544" width="8.85546875" style="120"/>
    <col min="12545" max="12545" width="7.140625" style="120" customWidth="1"/>
    <col min="12546" max="12546" width="9.140625" style="120" customWidth="1"/>
    <col min="12547" max="12547" width="55.42578125" style="120" customWidth="1"/>
    <col min="12548" max="12548" width="17.140625" style="120" customWidth="1"/>
    <col min="12549" max="12549" width="20.28515625" style="120" customWidth="1"/>
    <col min="12550" max="12550" width="27.7109375" style="120" customWidth="1"/>
    <col min="12551" max="12551" width="57.85546875" style="120" customWidth="1"/>
    <col min="12552" max="12552" width="8.7109375" style="120" customWidth="1"/>
    <col min="12553" max="12800" width="8.85546875" style="120"/>
    <col min="12801" max="12801" width="7.140625" style="120" customWidth="1"/>
    <col min="12802" max="12802" width="9.140625" style="120" customWidth="1"/>
    <col min="12803" max="12803" width="55.42578125" style="120" customWidth="1"/>
    <col min="12804" max="12804" width="17.140625" style="120" customWidth="1"/>
    <col min="12805" max="12805" width="20.28515625" style="120" customWidth="1"/>
    <col min="12806" max="12806" width="27.7109375" style="120" customWidth="1"/>
    <col min="12807" max="12807" width="57.85546875" style="120" customWidth="1"/>
    <col min="12808" max="12808" width="8.7109375" style="120" customWidth="1"/>
    <col min="12809" max="13056" width="8.85546875" style="120"/>
    <col min="13057" max="13057" width="7.140625" style="120" customWidth="1"/>
    <col min="13058" max="13058" width="9.140625" style="120" customWidth="1"/>
    <col min="13059" max="13059" width="55.42578125" style="120" customWidth="1"/>
    <col min="13060" max="13060" width="17.140625" style="120" customWidth="1"/>
    <col min="13061" max="13061" width="20.28515625" style="120" customWidth="1"/>
    <col min="13062" max="13062" width="27.7109375" style="120" customWidth="1"/>
    <col min="13063" max="13063" width="57.85546875" style="120" customWidth="1"/>
    <col min="13064" max="13064" width="8.7109375" style="120" customWidth="1"/>
    <col min="13065" max="13312" width="8.85546875" style="120"/>
    <col min="13313" max="13313" width="7.140625" style="120" customWidth="1"/>
    <col min="13314" max="13314" width="9.140625" style="120" customWidth="1"/>
    <col min="13315" max="13315" width="55.42578125" style="120" customWidth="1"/>
    <col min="13316" max="13316" width="17.140625" style="120" customWidth="1"/>
    <col min="13317" max="13317" width="20.28515625" style="120" customWidth="1"/>
    <col min="13318" max="13318" width="27.7109375" style="120" customWidth="1"/>
    <col min="13319" max="13319" width="57.85546875" style="120" customWidth="1"/>
    <col min="13320" max="13320" width="8.7109375" style="120" customWidth="1"/>
    <col min="13321" max="13568" width="8.85546875" style="120"/>
    <col min="13569" max="13569" width="7.140625" style="120" customWidth="1"/>
    <col min="13570" max="13570" width="9.140625" style="120" customWidth="1"/>
    <col min="13571" max="13571" width="55.42578125" style="120" customWidth="1"/>
    <col min="13572" max="13572" width="17.140625" style="120" customWidth="1"/>
    <col min="13573" max="13573" width="20.28515625" style="120" customWidth="1"/>
    <col min="13574" max="13574" width="27.7109375" style="120" customWidth="1"/>
    <col min="13575" max="13575" width="57.85546875" style="120" customWidth="1"/>
    <col min="13576" max="13576" width="8.7109375" style="120" customWidth="1"/>
    <col min="13577" max="13824" width="8.85546875" style="120"/>
    <col min="13825" max="13825" width="7.140625" style="120" customWidth="1"/>
    <col min="13826" max="13826" width="9.140625" style="120" customWidth="1"/>
    <col min="13827" max="13827" width="55.42578125" style="120" customWidth="1"/>
    <col min="13828" max="13828" width="17.140625" style="120" customWidth="1"/>
    <col min="13829" max="13829" width="20.28515625" style="120" customWidth="1"/>
    <col min="13830" max="13830" width="27.7109375" style="120" customWidth="1"/>
    <col min="13831" max="13831" width="57.85546875" style="120" customWidth="1"/>
    <col min="13832" max="13832" width="8.7109375" style="120" customWidth="1"/>
    <col min="13833" max="14080" width="8.85546875" style="120"/>
    <col min="14081" max="14081" width="7.140625" style="120" customWidth="1"/>
    <col min="14082" max="14082" width="9.140625" style="120" customWidth="1"/>
    <col min="14083" max="14083" width="55.42578125" style="120" customWidth="1"/>
    <col min="14084" max="14084" width="17.140625" style="120" customWidth="1"/>
    <col min="14085" max="14085" width="20.28515625" style="120" customWidth="1"/>
    <col min="14086" max="14086" width="27.7109375" style="120" customWidth="1"/>
    <col min="14087" max="14087" width="57.85546875" style="120" customWidth="1"/>
    <col min="14088" max="14088" width="8.7109375" style="120" customWidth="1"/>
    <col min="14089" max="14336" width="8.85546875" style="120"/>
    <col min="14337" max="14337" width="7.140625" style="120" customWidth="1"/>
    <col min="14338" max="14338" width="9.140625" style="120" customWidth="1"/>
    <col min="14339" max="14339" width="55.42578125" style="120" customWidth="1"/>
    <col min="14340" max="14340" width="17.140625" style="120" customWidth="1"/>
    <col min="14341" max="14341" width="20.28515625" style="120" customWidth="1"/>
    <col min="14342" max="14342" width="27.7109375" style="120" customWidth="1"/>
    <col min="14343" max="14343" width="57.85546875" style="120" customWidth="1"/>
    <col min="14344" max="14344" width="8.7109375" style="120" customWidth="1"/>
    <col min="14345" max="14592" width="8.85546875" style="120"/>
    <col min="14593" max="14593" width="7.140625" style="120" customWidth="1"/>
    <col min="14594" max="14594" width="9.140625" style="120" customWidth="1"/>
    <col min="14595" max="14595" width="55.42578125" style="120" customWidth="1"/>
    <col min="14596" max="14596" width="17.140625" style="120" customWidth="1"/>
    <col min="14597" max="14597" width="20.28515625" style="120" customWidth="1"/>
    <col min="14598" max="14598" width="27.7109375" style="120" customWidth="1"/>
    <col min="14599" max="14599" width="57.85546875" style="120" customWidth="1"/>
    <col min="14600" max="14600" width="8.7109375" style="120" customWidth="1"/>
    <col min="14601" max="14848" width="8.85546875" style="120"/>
    <col min="14849" max="14849" width="7.140625" style="120" customWidth="1"/>
    <col min="14850" max="14850" width="9.140625" style="120" customWidth="1"/>
    <col min="14851" max="14851" width="55.42578125" style="120" customWidth="1"/>
    <col min="14852" max="14852" width="17.140625" style="120" customWidth="1"/>
    <col min="14853" max="14853" width="20.28515625" style="120" customWidth="1"/>
    <col min="14854" max="14854" width="27.7109375" style="120" customWidth="1"/>
    <col min="14855" max="14855" width="57.85546875" style="120" customWidth="1"/>
    <col min="14856" max="14856" width="8.7109375" style="120" customWidth="1"/>
    <col min="14857" max="15104" width="8.85546875" style="120"/>
    <col min="15105" max="15105" width="7.140625" style="120" customWidth="1"/>
    <col min="15106" max="15106" width="9.140625" style="120" customWidth="1"/>
    <col min="15107" max="15107" width="55.42578125" style="120" customWidth="1"/>
    <col min="15108" max="15108" width="17.140625" style="120" customWidth="1"/>
    <col min="15109" max="15109" width="20.28515625" style="120" customWidth="1"/>
    <col min="15110" max="15110" width="27.7109375" style="120" customWidth="1"/>
    <col min="15111" max="15111" width="57.85546875" style="120" customWidth="1"/>
    <col min="15112" max="15112" width="8.7109375" style="120" customWidth="1"/>
    <col min="15113" max="15360" width="8.85546875" style="120"/>
    <col min="15361" max="15361" width="7.140625" style="120" customWidth="1"/>
    <col min="15362" max="15362" width="9.140625" style="120" customWidth="1"/>
    <col min="15363" max="15363" width="55.42578125" style="120" customWidth="1"/>
    <col min="15364" max="15364" width="17.140625" style="120" customWidth="1"/>
    <col min="15365" max="15365" width="20.28515625" style="120" customWidth="1"/>
    <col min="15366" max="15366" width="27.7109375" style="120" customWidth="1"/>
    <col min="15367" max="15367" width="57.85546875" style="120" customWidth="1"/>
    <col min="15368" max="15368" width="8.7109375" style="120" customWidth="1"/>
    <col min="15369" max="15616" width="8.85546875" style="120"/>
    <col min="15617" max="15617" width="7.140625" style="120" customWidth="1"/>
    <col min="15618" max="15618" width="9.140625" style="120" customWidth="1"/>
    <col min="15619" max="15619" width="55.42578125" style="120" customWidth="1"/>
    <col min="15620" max="15620" width="17.140625" style="120" customWidth="1"/>
    <col min="15621" max="15621" width="20.28515625" style="120" customWidth="1"/>
    <col min="15622" max="15622" width="27.7109375" style="120" customWidth="1"/>
    <col min="15623" max="15623" width="57.85546875" style="120" customWidth="1"/>
    <col min="15624" max="15624" width="8.7109375" style="120" customWidth="1"/>
    <col min="15625" max="15872" width="8.85546875" style="120"/>
    <col min="15873" max="15873" width="7.140625" style="120" customWidth="1"/>
    <col min="15874" max="15874" width="9.140625" style="120" customWidth="1"/>
    <col min="15875" max="15875" width="55.42578125" style="120" customWidth="1"/>
    <col min="15876" max="15876" width="17.140625" style="120" customWidth="1"/>
    <col min="15877" max="15877" width="20.28515625" style="120" customWidth="1"/>
    <col min="15878" max="15878" width="27.7109375" style="120" customWidth="1"/>
    <col min="15879" max="15879" width="57.85546875" style="120" customWidth="1"/>
    <col min="15880" max="15880" width="8.7109375" style="120" customWidth="1"/>
    <col min="15881" max="16128" width="8.85546875" style="120"/>
    <col min="16129" max="16129" width="7.140625" style="120" customWidth="1"/>
    <col min="16130" max="16130" width="9.140625" style="120" customWidth="1"/>
    <col min="16131" max="16131" width="55.42578125" style="120" customWidth="1"/>
    <col min="16132" max="16132" width="17.140625" style="120" customWidth="1"/>
    <col min="16133" max="16133" width="20.28515625" style="120" customWidth="1"/>
    <col min="16134" max="16134" width="27.7109375" style="120" customWidth="1"/>
    <col min="16135" max="16135" width="57.85546875" style="120" customWidth="1"/>
    <col min="16136" max="16136" width="8.7109375" style="120" customWidth="1"/>
    <col min="16137" max="16384" width="8.85546875" style="120"/>
  </cols>
  <sheetData>
    <row r="1" spans="1:8" s="110" customFormat="1" x14ac:dyDescent="0.2">
      <c r="A1" s="265"/>
      <c r="B1" s="111"/>
    </row>
    <row r="2" spans="1:8" s="110" customFormat="1" x14ac:dyDescent="0.2">
      <c r="A2" s="265"/>
      <c r="B2" s="445" t="s">
        <v>151</v>
      </c>
      <c r="C2" s="445"/>
      <c r="D2" s="445"/>
      <c r="E2" s="445"/>
      <c r="F2" s="445"/>
      <c r="G2" s="445"/>
    </row>
    <row r="3" spans="1:8" s="110" customFormat="1" ht="15.75" x14ac:dyDescent="0.25">
      <c r="A3" s="265"/>
      <c r="B3" s="112"/>
      <c r="C3" s="113"/>
      <c r="D3" s="113"/>
      <c r="E3" s="113"/>
      <c r="F3" s="113"/>
      <c r="G3" s="113"/>
    </row>
    <row r="4" spans="1:8" s="110" customFormat="1" ht="15.75" x14ac:dyDescent="0.2">
      <c r="A4" s="265"/>
      <c r="B4" s="460" t="s">
        <v>326</v>
      </c>
      <c r="C4" s="460"/>
      <c r="D4" s="460"/>
      <c r="E4" s="460"/>
      <c r="F4" s="460"/>
      <c r="G4" s="460"/>
    </row>
    <row r="5" spans="1:8" s="110" customFormat="1" ht="15.75" x14ac:dyDescent="0.2">
      <c r="A5" s="265"/>
      <c r="B5" s="415" t="s">
        <v>327</v>
      </c>
      <c r="C5" s="461"/>
      <c r="D5" s="461"/>
      <c r="E5" s="461"/>
      <c r="F5" s="461"/>
      <c r="G5" s="461"/>
    </row>
    <row r="6" spans="1:8" s="110" customFormat="1" ht="15.75" x14ac:dyDescent="0.2">
      <c r="A6" s="265"/>
      <c r="B6" s="418" t="s">
        <v>328</v>
      </c>
      <c r="C6" s="462"/>
      <c r="D6" s="462"/>
      <c r="E6" s="462"/>
      <c r="F6" s="462"/>
      <c r="G6" s="463"/>
    </row>
    <row r="7" spans="1:8" s="110" customFormat="1" ht="29.25" customHeight="1" x14ac:dyDescent="0.2">
      <c r="A7" s="265"/>
      <c r="B7" s="415" t="s">
        <v>329</v>
      </c>
      <c r="C7" s="415"/>
      <c r="D7" s="415"/>
      <c r="E7" s="415"/>
      <c r="F7" s="415"/>
      <c r="G7" s="415"/>
    </row>
    <row r="8" spans="1:8" s="110" customFormat="1" ht="32.25" customHeight="1" x14ac:dyDescent="0.2">
      <c r="A8" s="265"/>
      <c r="B8" s="415" t="s">
        <v>330</v>
      </c>
      <c r="C8" s="415"/>
      <c r="D8" s="415"/>
      <c r="E8" s="415"/>
      <c r="F8" s="415"/>
      <c r="G8" s="415"/>
    </row>
    <row r="9" spans="1:8" s="110" customFormat="1" ht="15.75" customHeight="1" x14ac:dyDescent="0.2">
      <c r="A9" s="265"/>
      <c r="B9" s="418" t="s">
        <v>331</v>
      </c>
      <c r="C9" s="419"/>
      <c r="D9" s="419"/>
      <c r="E9" s="419"/>
      <c r="F9" s="419"/>
      <c r="G9" s="420"/>
    </row>
    <row r="10" spans="1:8" s="242" customFormat="1" ht="15" x14ac:dyDescent="0.2">
      <c r="A10" s="266"/>
      <c r="B10" s="415" t="s">
        <v>332</v>
      </c>
      <c r="C10" s="415"/>
      <c r="D10" s="415"/>
      <c r="E10" s="415"/>
      <c r="F10" s="415"/>
      <c r="G10" s="415"/>
    </row>
    <row r="11" spans="1:8" s="110" customFormat="1" ht="15" x14ac:dyDescent="0.2">
      <c r="A11" s="265"/>
      <c r="B11" s="421" t="s">
        <v>404</v>
      </c>
      <c r="C11" s="422"/>
      <c r="D11" s="422"/>
      <c r="E11" s="422"/>
      <c r="F11" s="422"/>
      <c r="G11" s="423"/>
    </row>
    <row r="12" spans="1:8" s="110" customFormat="1" ht="15.75" x14ac:dyDescent="0.25">
      <c r="A12" s="265"/>
      <c r="B12" s="112"/>
      <c r="C12" s="113"/>
      <c r="D12" s="113"/>
      <c r="E12" s="113"/>
      <c r="F12" s="113"/>
      <c r="G12" s="113"/>
    </row>
    <row r="13" spans="1:8" s="116" customFormat="1" ht="18" customHeight="1" x14ac:dyDescent="0.25">
      <c r="A13" s="267"/>
      <c r="B13" s="424" t="s">
        <v>12</v>
      </c>
      <c r="C13" s="424"/>
      <c r="D13" s="366" t="s">
        <v>152</v>
      </c>
      <c r="E13" s="366"/>
      <c r="F13" s="366"/>
      <c r="G13" s="115" t="s">
        <v>153</v>
      </c>
      <c r="H13" s="114"/>
    </row>
    <row r="14" spans="1:8" x14ac:dyDescent="0.2">
      <c r="B14" s="117" t="s">
        <v>16</v>
      </c>
      <c r="C14" s="118" t="s">
        <v>154</v>
      </c>
      <c r="D14" s="406" t="s">
        <v>106</v>
      </c>
      <c r="E14" s="406"/>
      <c r="F14" s="406"/>
      <c r="G14" s="119" t="s">
        <v>155</v>
      </c>
    </row>
    <row r="15" spans="1:8" ht="22.5" x14ac:dyDescent="0.2">
      <c r="B15" s="117" t="s">
        <v>18</v>
      </c>
      <c r="C15" s="118" t="s">
        <v>156</v>
      </c>
      <c r="D15" s="407" t="s">
        <v>157</v>
      </c>
      <c r="E15" s="407"/>
      <c r="F15" s="407"/>
      <c r="G15" s="121" t="s">
        <v>158</v>
      </c>
    </row>
    <row r="16" spans="1:8" ht="22.5" x14ac:dyDescent="0.2">
      <c r="B16" s="117" t="s">
        <v>20</v>
      </c>
      <c r="C16" s="118" t="s">
        <v>159</v>
      </c>
      <c r="D16" s="408" t="s">
        <v>160</v>
      </c>
      <c r="E16" s="408"/>
      <c r="F16" s="408"/>
      <c r="G16" s="121" t="s">
        <v>161</v>
      </c>
    </row>
    <row r="17" spans="1:8" ht="28.9" customHeight="1" x14ac:dyDescent="0.2">
      <c r="B17" s="117" t="s">
        <v>22</v>
      </c>
      <c r="C17" s="122" t="s">
        <v>162</v>
      </c>
      <c r="D17" s="406" t="s">
        <v>163</v>
      </c>
      <c r="E17" s="406"/>
      <c r="F17" s="406"/>
      <c r="G17" s="121" t="s">
        <v>164</v>
      </c>
    </row>
    <row r="18" spans="1:8" ht="28.9" customHeight="1" x14ac:dyDescent="0.2">
      <c r="B18" s="117" t="s">
        <v>24</v>
      </c>
      <c r="C18" s="122" t="s">
        <v>165</v>
      </c>
      <c r="D18" s="406" t="s">
        <v>166</v>
      </c>
      <c r="E18" s="406"/>
      <c r="F18" s="406"/>
      <c r="G18" s="121" t="s">
        <v>167</v>
      </c>
    </row>
    <row r="19" spans="1:8" ht="33.75" x14ac:dyDescent="0.2">
      <c r="B19" s="117" t="s">
        <v>25</v>
      </c>
      <c r="C19" s="122" t="s">
        <v>168</v>
      </c>
      <c r="D19" s="406" t="s">
        <v>169</v>
      </c>
      <c r="E19" s="406"/>
      <c r="F19" s="406"/>
      <c r="G19" s="121" t="s">
        <v>170</v>
      </c>
    </row>
    <row r="20" spans="1:8" ht="50.65" customHeight="1" x14ac:dyDescent="0.2">
      <c r="B20" s="117" t="s">
        <v>41</v>
      </c>
      <c r="C20" s="122" t="s">
        <v>171</v>
      </c>
      <c r="D20" s="406" t="s">
        <v>172</v>
      </c>
      <c r="E20" s="406"/>
      <c r="F20" s="406"/>
      <c r="G20" s="121" t="s">
        <v>173</v>
      </c>
    </row>
    <row r="21" spans="1:8" ht="33.75" x14ac:dyDescent="0.2">
      <c r="B21" s="117" t="s">
        <v>43</v>
      </c>
      <c r="C21" s="122" t="s">
        <v>175</v>
      </c>
      <c r="D21" s="406" t="s">
        <v>176</v>
      </c>
      <c r="E21" s="406"/>
      <c r="F21" s="406"/>
      <c r="G21" s="121" t="s">
        <v>177</v>
      </c>
    </row>
    <row r="22" spans="1:8" ht="65.45" customHeight="1" x14ac:dyDescent="0.2">
      <c r="B22" s="453" t="s">
        <v>178</v>
      </c>
      <c r="C22" s="453"/>
      <c r="D22" s="453"/>
      <c r="E22" s="453"/>
      <c r="F22" s="453"/>
      <c r="G22" s="453"/>
    </row>
    <row r="23" spans="1:8" ht="39.6" customHeight="1" x14ac:dyDescent="0.2">
      <c r="B23" s="404" t="s">
        <v>179</v>
      </c>
      <c r="C23" s="404"/>
      <c r="D23" s="404"/>
      <c r="E23" s="404"/>
      <c r="F23" s="404"/>
      <c r="G23" s="404"/>
    </row>
    <row r="24" spans="1:8" ht="40.15" customHeight="1" x14ac:dyDescent="0.2">
      <c r="B24" s="404" t="s">
        <v>180</v>
      </c>
      <c r="C24" s="404"/>
      <c r="D24" s="404"/>
      <c r="E24" s="404"/>
      <c r="F24" s="404"/>
      <c r="G24" s="404"/>
    </row>
    <row r="25" spans="1:8" ht="14.65" customHeight="1" x14ac:dyDescent="0.2">
      <c r="B25" s="416" t="s">
        <v>181</v>
      </c>
      <c r="C25" s="416"/>
      <c r="D25" s="416"/>
      <c r="E25" s="416"/>
      <c r="F25" s="416"/>
      <c r="G25" s="416"/>
    </row>
    <row r="26" spans="1:8" s="124" customFormat="1" ht="12.4" customHeight="1" x14ac:dyDescent="0.25">
      <c r="A26" s="269"/>
      <c r="B26" s="417" t="s">
        <v>182</v>
      </c>
      <c r="C26" s="417"/>
      <c r="D26" s="417"/>
      <c r="E26" s="417"/>
      <c r="F26" s="417"/>
      <c r="G26" s="417"/>
      <c r="H26" s="123"/>
    </row>
    <row r="27" spans="1:8" s="124" customFormat="1" ht="12.4" customHeight="1" x14ac:dyDescent="0.25">
      <c r="A27" s="269"/>
      <c r="B27" s="417" t="s">
        <v>183</v>
      </c>
      <c r="C27" s="417"/>
      <c r="D27" s="417"/>
      <c r="E27" s="417"/>
      <c r="F27" s="417"/>
      <c r="G27" s="417"/>
      <c r="H27" s="123"/>
    </row>
    <row r="28" spans="1:8" ht="40.15" customHeight="1" x14ac:dyDescent="0.2">
      <c r="B28" s="404" t="s">
        <v>184</v>
      </c>
      <c r="C28" s="404"/>
      <c r="D28" s="404"/>
      <c r="E28" s="404"/>
      <c r="F28" s="404"/>
      <c r="G28" s="404"/>
    </row>
    <row r="29" spans="1:8" ht="85.9" customHeight="1" x14ac:dyDescent="0.2">
      <c r="B29" s="404" t="s">
        <v>185</v>
      </c>
      <c r="C29" s="404"/>
      <c r="D29" s="404"/>
      <c r="E29" s="404"/>
      <c r="F29" s="404"/>
      <c r="G29" s="404"/>
    </row>
    <row r="30" spans="1:8" ht="58.5" customHeight="1" x14ac:dyDescent="0.2">
      <c r="B30" s="405" t="s">
        <v>186</v>
      </c>
      <c r="C30" s="405"/>
      <c r="D30" s="405"/>
      <c r="E30" s="405"/>
      <c r="F30" s="405"/>
      <c r="G30" s="405"/>
    </row>
    <row r="31" spans="1:8" s="110" customFormat="1" ht="15" customHeight="1" x14ac:dyDescent="0.2">
      <c r="A31" s="265"/>
      <c r="B31" s="125"/>
      <c r="C31" s="126"/>
      <c r="D31" s="126"/>
      <c r="E31" s="126"/>
      <c r="F31" s="126"/>
      <c r="G31" s="127"/>
    </row>
    <row r="32" spans="1:8" ht="18" customHeight="1" x14ac:dyDescent="0.2">
      <c r="B32" s="364" t="s">
        <v>187</v>
      </c>
      <c r="C32" s="365"/>
      <c r="D32" s="128" t="s">
        <v>149</v>
      </c>
      <c r="E32" s="364" t="s">
        <v>152</v>
      </c>
      <c r="F32" s="365"/>
      <c r="G32" s="115" t="s">
        <v>153</v>
      </c>
    </row>
    <row r="33" spans="1:8" s="114" customFormat="1" x14ac:dyDescent="0.25">
      <c r="A33" s="270"/>
      <c r="B33" s="129" t="s">
        <v>16</v>
      </c>
      <c r="C33" s="130" t="s">
        <v>188</v>
      </c>
      <c r="D33" s="131">
        <f>1/12</f>
        <v>8.3333333333333329E-2</v>
      </c>
      <c r="E33" s="399" t="s">
        <v>370</v>
      </c>
      <c r="F33" s="400"/>
      <c r="G33" s="132" t="s">
        <v>189</v>
      </c>
    </row>
    <row r="34" spans="1:8" s="114" customFormat="1" x14ac:dyDescent="0.25">
      <c r="A34" s="270"/>
      <c r="B34" s="129" t="s">
        <v>18</v>
      </c>
      <c r="C34" s="130" t="s">
        <v>336</v>
      </c>
      <c r="D34" s="131">
        <f>D33*1/3</f>
        <v>2.7777777777777776E-2</v>
      </c>
      <c r="E34" s="399" t="s">
        <v>371</v>
      </c>
      <c r="F34" s="400"/>
      <c r="G34" s="132" t="s">
        <v>190</v>
      </c>
    </row>
    <row r="35" spans="1:8" s="114" customFormat="1" x14ac:dyDescent="0.25">
      <c r="A35" s="270"/>
      <c r="B35" s="129" t="s">
        <v>20</v>
      </c>
      <c r="C35" s="130" t="s">
        <v>191</v>
      </c>
      <c r="D35" s="131">
        <f>1/12</f>
        <v>8.3333333333333329E-2</v>
      </c>
      <c r="E35" s="399" t="s">
        <v>370</v>
      </c>
      <c r="F35" s="400"/>
      <c r="G35" s="132" t="s">
        <v>190</v>
      </c>
    </row>
    <row r="36" spans="1:8" s="116" customFormat="1" ht="18" customHeight="1" x14ac:dyDescent="0.25">
      <c r="A36" s="267"/>
      <c r="B36" s="454" t="s">
        <v>192</v>
      </c>
      <c r="C36" s="455"/>
      <c r="D36" s="133">
        <f>SUM(D33:D35)</f>
        <v>0.19444444444444442</v>
      </c>
      <c r="E36" s="456"/>
      <c r="F36" s="457"/>
      <c r="G36" s="134"/>
      <c r="H36" s="114"/>
    </row>
    <row r="37" spans="1:8" s="110" customFormat="1" ht="21.6" customHeight="1" x14ac:dyDescent="0.2">
      <c r="A37" s="265"/>
      <c r="B37" s="411" t="s">
        <v>193</v>
      </c>
      <c r="C37" s="411"/>
      <c r="D37" s="411"/>
      <c r="E37" s="411"/>
      <c r="F37" s="411"/>
      <c r="G37" s="411"/>
    </row>
    <row r="38" spans="1:8" s="110" customFormat="1" ht="15" customHeight="1" x14ac:dyDescent="0.2">
      <c r="A38" s="265"/>
      <c r="B38" s="450" t="s">
        <v>194</v>
      </c>
      <c r="C38" s="458"/>
      <c r="D38" s="458"/>
      <c r="E38" s="458"/>
      <c r="F38" s="458"/>
      <c r="G38" s="459"/>
    </row>
    <row r="39" spans="1:8" s="110" customFormat="1" x14ac:dyDescent="0.2">
      <c r="A39" s="265"/>
      <c r="B39" s="344"/>
      <c r="C39" s="345"/>
      <c r="D39" s="345"/>
      <c r="E39" s="345"/>
      <c r="F39" s="345"/>
      <c r="G39" s="346"/>
    </row>
    <row r="40" spans="1:8" s="110" customFormat="1" ht="72" customHeight="1" x14ac:dyDescent="0.2">
      <c r="A40" s="265"/>
      <c r="B40" s="411" t="s">
        <v>195</v>
      </c>
      <c r="C40" s="411"/>
      <c r="D40" s="411"/>
      <c r="E40" s="411"/>
      <c r="F40" s="411"/>
      <c r="G40" s="411"/>
    </row>
    <row r="41" spans="1:8" x14ac:dyDescent="0.2">
      <c r="B41" s="135"/>
      <c r="C41" s="136"/>
      <c r="D41" s="137"/>
      <c r="E41" s="137"/>
      <c r="F41" s="137"/>
      <c r="G41" s="138"/>
    </row>
    <row r="42" spans="1:8" ht="18" customHeight="1" x14ac:dyDescent="0.2">
      <c r="B42" s="364" t="s">
        <v>196</v>
      </c>
      <c r="C42" s="365"/>
      <c r="D42" s="115" t="s">
        <v>149</v>
      </c>
      <c r="E42" s="364" t="s">
        <v>153</v>
      </c>
      <c r="F42" s="377"/>
      <c r="G42" s="365"/>
    </row>
    <row r="43" spans="1:8" s="110" customFormat="1" x14ac:dyDescent="0.2">
      <c r="A43" s="265"/>
      <c r="B43" s="129" t="s">
        <v>16</v>
      </c>
      <c r="C43" s="130" t="s">
        <v>197</v>
      </c>
      <c r="D43" s="131">
        <v>0.2</v>
      </c>
      <c r="E43" s="412" t="s">
        <v>198</v>
      </c>
      <c r="F43" s="413"/>
      <c r="G43" s="414"/>
    </row>
    <row r="44" spans="1:8" s="110" customFormat="1" ht="23.65" customHeight="1" x14ac:dyDescent="0.2">
      <c r="A44" s="265"/>
      <c r="B44" s="117" t="s">
        <v>18</v>
      </c>
      <c r="C44" s="140" t="s">
        <v>37</v>
      </c>
      <c r="D44" s="139">
        <v>2.5000000000000001E-2</v>
      </c>
      <c r="E44" s="412" t="s">
        <v>199</v>
      </c>
      <c r="F44" s="413"/>
      <c r="G44" s="414"/>
    </row>
    <row r="45" spans="1:8" s="110" customFormat="1" ht="23.65" customHeight="1" x14ac:dyDescent="0.2">
      <c r="A45" s="265"/>
      <c r="B45" s="258" t="s">
        <v>133</v>
      </c>
      <c r="C45" s="261" t="s">
        <v>366</v>
      </c>
      <c r="D45" s="259">
        <v>0.03</v>
      </c>
      <c r="E45" s="432" t="s">
        <v>200</v>
      </c>
      <c r="F45" s="433"/>
      <c r="G45" s="434"/>
    </row>
    <row r="46" spans="1:8" s="110" customFormat="1" ht="23.65" customHeight="1" x14ac:dyDescent="0.2">
      <c r="A46" s="265"/>
      <c r="B46" s="258" t="s">
        <v>134</v>
      </c>
      <c r="C46" s="261" t="s">
        <v>367</v>
      </c>
      <c r="D46" s="262">
        <v>2</v>
      </c>
      <c r="E46" s="435"/>
      <c r="F46" s="436"/>
      <c r="G46" s="437"/>
    </row>
    <row r="47" spans="1:8" ht="12.4" customHeight="1" x14ac:dyDescent="0.2">
      <c r="B47" s="117" t="s">
        <v>22</v>
      </c>
      <c r="C47" s="260" t="s">
        <v>38</v>
      </c>
      <c r="D47" s="139">
        <v>1.4999999999999999E-2</v>
      </c>
      <c r="E47" s="412" t="s">
        <v>201</v>
      </c>
      <c r="F47" s="413"/>
      <c r="G47" s="414"/>
    </row>
    <row r="48" spans="1:8" ht="12.4" customHeight="1" x14ac:dyDescent="0.2">
      <c r="B48" s="117" t="s">
        <v>24</v>
      </c>
      <c r="C48" s="118" t="s">
        <v>202</v>
      </c>
      <c r="D48" s="139">
        <v>0.01</v>
      </c>
      <c r="E48" s="412" t="s">
        <v>203</v>
      </c>
      <c r="F48" s="413"/>
      <c r="G48" s="414"/>
    </row>
    <row r="49" spans="1:8" ht="12.4" customHeight="1" x14ac:dyDescent="0.2">
      <c r="B49" s="117" t="s">
        <v>25</v>
      </c>
      <c r="C49" s="118" t="s">
        <v>40</v>
      </c>
      <c r="D49" s="139">
        <v>6.0000000000000001E-3</v>
      </c>
      <c r="E49" s="412" t="s">
        <v>204</v>
      </c>
      <c r="F49" s="413"/>
      <c r="G49" s="414"/>
    </row>
    <row r="50" spans="1:8" ht="12.4" customHeight="1" x14ac:dyDescent="0.2">
      <c r="B50" s="117" t="s">
        <v>41</v>
      </c>
      <c r="C50" s="118" t="s">
        <v>42</v>
      </c>
      <c r="D50" s="139">
        <v>2E-3</v>
      </c>
      <c r="E50" s="412" t="s">
        <v>205</v>
      </c>
      <c r="F50" s="413"/>
      <c r="G50" s="414"/>
    </row>
    <row r="51" spans="1:8" ht="12.4" customHeight="1" x14ac:dyDescent="0.2">
      <c r="B51" s="117" t="s">
        <v>43</v>
      </c>
      <c r="C51" s="118" t="s">
        <v>44</v>
      </c>
      <c r="D51" s="139">
        <v>0.08</v>
      </c>
      <c r="E51" s="412" t="s">
        <v>206</v>
      </c>
      <c r="F51" s="413"/>
      <c r="G51" s="414"/>
    </row>
    <row r="52" spans="1:8" ht="14.65" customHeight="1" x14ac:dyDescent="0.2">
      <c r="B52" s="117" t="s">
        <v>174</v>
      </c>
      <c r="C52" s="140" t="s">
        <v>207</v>
      </c>
      <c r="D52" s="141">
        <v>0</v>
      </c>
      <c r="E52" s="412" t="s">
        <v>208</v>
      </c>
      <c r="F52" s="413"/>
      <c r="G52" s="414"/>
    </row>
    <row r="53" spans="1:8" ht="12.4" customHeight="1" x14ac:dyDescent="0.2">
      <c r="B53" s="425" t="s">
        <v>209</v>
      </c>
      <c r="C53" s="425"/>
      <c r="D53" s="142">
        <f>SUM(D43:D44,D45*D46,D47:D52)</f>
        <v>0.39800000000000008</v>
      </c>
      <c r="E53" s="426"/>
      <c r="F53" s="427"/>
      <c r="G53" s="428"/>
    </row>
    <row r="54" spans="1:8" s="144" customFormat="1" ht="15" x14ac:dyDescent="0.25">
      <c r="A54" s="271"/>
      <c r="B54" s="429" t="s">
        <v>210</v>
      </c>
      <c r="C54" s="430"/>
      <c r="D54" s="430"/>
      <c r="E54" s="430"/>
      <c r="F54" s="430"/>
      <c r="G54" s="431"/>
      <c r="H54" s="143"/>
    </row>
    <row r="55" spans="1:8" ht="30" customHeight="1" x14ac:dyDescent="0.2">
      <c r="B55" s="446" t="s">
        <v>211</v>
      </c>
      <c r="C55" s="446"/>
      <c r="D55" s="446"/>
      <c r="E55" s="446"/>
      <c r="F55" s="446"/>
      <c r="G55" s="446"/>
    </row>
    <row r="56" spans="1:8" ht="67.5" customHeight="1" x14ac:dyDescent="0.2">
      <c r="B56" s="447" t="s">
        <v>212</v>
      </c>
      <c r="C56" s="448"/>
      <c r="D56" s="448"/>
      <c r="E56" s="448"/>
      <c r="F56" s="448"/>
      <c r="G56" s="449"/>
    </row>
    <row r="57" spans="1:8" ht="34.9" customHeight="1" x14ac:dyDescent="0.2">
      <c r="B57" s="450" t="s">
        <v>213</v>
      </c>
      <c r="C57" s="451"/>
      <c r="D57" s="451"/>
      <c r="E57" s="451"/>
      <c r="F57" s="451"/>
      <c r="G57" s="452"/>
    </row>
    <row r="58" spans="1:8" ht="45.6" customHeight="1" x14ac:dyDescent="0.2">
      <c r="B58" s="344" t="s">
        <v>214</v>
      </c>
      <c r="C58" s="409"/>
      <c r="D58" s="409"/>
      <c r="E58" s="409"/>
      <c r="F58" s="409"/>
      <c r="G58" s="410"/>
    </row>
    <row r="59" spans="1:8" ht="116.25" customHeight="1" x14ac:dyDescent="0.2">
      <c r="B59" s="344" t="s">
        <v>215</v>
      </c>
      <c r="C59" s="409"/>
      <c r="D59" s="409"/>
      <c r="E59" s="409"/>
      <c r="F59" s="409"/>
      <c r="G59" s="410"/>
    </row>
    <row r="60" spans="1:8" x14ac:dyDescent="0.2">
      <c r="B60" s="145"/>
      <c r="C60" s="138"/>
      <c r="D60" s="138"/>
      <c r="E60" s="138"/>
      <c r="F60" s="138"/>
      <c r="G60" s="138"/>
    </row>
    <row r="61" spans="1:8" s="116" customFormat="1" ht="18" customHeight="1" x14ac:dyDescent="0.25">
      <c r="A61" s="267"/>
      <c r="B61" s="325" t="s">
        <v>216</v>
      </c>
      <c r="C61" s="325"/>
      <c r="D61" s="239" t="s">
        <v>346</v>
      </c>
      <c r="E61" s="364" t="s">
        <v>152</v>
      </c>
      <c r="F61" s="365"/>
      <c r="G61" s="238" t="s">
        <v>153</v>
      </c>
      <c r="H61" s="114"/>
    </row>
    <row r="62" spans="1:8" x14ac:dyDescent="0.2">
      <c r="B62" s="117" t="s">
        <v>341</v>
      </c>
      <c r="C62" s="247" t="s">
        <v>217</v>
      </c>
      <c r="D62" s="248"/>
      <c r="E62" s="442" t="s">
        <v>343</v>
      </c>
      <c r="F62" s="442"/>
      <c r="G62" s="350" t="s">
        <v>218</v>
      </c>
    </row>
    <row r="63" spans="1:8" ht="45.75" customHeight="1" x14ac:dyDescent="0.2">
      <c r="B63" s="117" t="s">
        <v>137</v>
      </c>
      <c r="C63" s="246" t="s">
        <v>51</v>
      </c>
      <c r="D63" s="248" t="s">
        <v>342</v>
      </c>
      <c r="E63" s="347" t="s">
        <v>344</v>
      </c>
      <c r="F63" s="347"/>
      <c r="G63" s="350"/>
    </row>
    <row r="64" spans="1:8" x14ac:dyDescent="0.2">
      <c r="B64" s="117" t="s">
        <v>52</v>
      </c>
      <c r="C64" s="146" t="s">
        <v>355</v>
      </c>
      <c r="D64" s="249">
        <v>20.76</v>
      </c>
      <c r="E64" s="442" t="s">
        <v>347</v>
      </c>
      <c r="F64" s="442"/>
      <c r="G64" s="351" t="s">
        <v>356</v>
      </c>
    </row>
    <row r="65" spans="1:8" x14ac:dyDescent="0.2">
      <c r="B65" s="117" t="s">
        <v>138</v>
      </c>
      <c r="C65" s="146" t="s">
        <v>143</v>
      </c>
      <c r="D65" s="251">
        <v>1.39</v>
      </c>
      <c r="E65" s="443" t="s">
        <v>348</v>
      </c>
      <c r="F65" s="442"/>
      <c r="G65" s="352"/>
    </row>
    <row r="66" spans="1:8" ht="15" x14ac:dyDescent="0.2">
      <c r="B66" s="117" t="s">
        <v>20</v>
      </c>
      <c r="C66" s="146" t="s">
        <v>141</v>
      </c>
      <c r="D66" s="252">
        <v>35.33</v>
      </c>
      <c r="E66" s="444" t="s">
        <v>349</v>
      </c>
      <c r="F66" s="442"/>
      <c r="G66" s="253" t="s">
        <v>356</v>
      </c>
    </row>
    <row r="67" spans="1:8" ht="22.5" x14ac:dyDescent="0.2">
      <c r="B67" s="117" t="s">
        <v>22</v>
      </c>
      <c r="C67" s="148" t="s">
        <v>350</v>
      </c>
      <c r="D67" s="252">
        <v>144.68</v>
      </c>
      <c r="E67" s="444" t="s">
        <v>351</v>
      </c>
      <c r="F67" s="442"/>
      <c r="G67" s="253" t="s">
        <v>345</v>
      </c>
    </row>
    <row r="68" spans="1:8" ht="15" x14ac:dyDescent="0.2">
      <c r="B68" s="117" t="s">
        <v>24</v>
      </c>
      <c r="C68" s="148" t="s">
        <v>144</v>
      </c>
      <c r="D68" s="252">
        <v>300</v>
      </c>
      <c r="E68" s="444" t="s">
        <v>352</v>
      </c>
      <c r="F68" s="442"/>
      <c r="G68" s="253" t="s">
        <v>356</v>
      </c>
    </row>
    <row r="69" spans="1:8" ht="15" x14ac:dyDescent="0.2">
      <c r="B69" s="117" t="s">
        <v>25</v>
      </c>
      <c r="C69" s="148" t="s">
        <v>145</v>
      </c>
      <c r="D69" s="252">
        <v>15.96</v>
      </c>
      <c r="E69" s="348" t="s">
        <v>353</v>
      </c>
      <c r="F69" s="349"/>
      <c r="G69" s="253" t="s">
        <v>356</v>
      </c>
    </row>
    <row r="70" spans="1:8" ht="24" x14ac:dyDescent="0.2">
      <c r="B70" s="117" t="s">
        <v>41</v>
      </c>
      <c r="C70" s="250" t="s">
        <v>146</v>
      </c>
      <c r="D70" s="252">
        <v>41.52</v>
      </c>
      <c r="E70" s="348" t="s">
        <v>354</v>
      </c>
      <c r="F70" s="349"/>
      <c r="G70" s="253" t="s">
        <v>357</v>
      </c>
    </row>
    <row r="71" spans="1:8" ht="28.5" customHeight="1" x14ac:dyDescent="0.2">
      <c r="B71" s="438" t="s">
        <v>219</v>
      </c>
      <c r="C71" s="439"/>
      <c r="D71" s="440"/>
      <c r="E71" s="439"/>
      <c r="F71" s="439"/>
      <c r="G71" s="441"/>
    </row>
    <row r="72" spans="1:8" x14ac:dyDescent="0.2">
      <c r="B72" s="145"/>
      <c r="C72" s="138"/>
      <c r="D72" s="138"/>
      <c r="E72" s="138"/>
      <c r="F72" s="138"/>
      <c r="G72" s="138"/>
    </row>
    <row r="73" spans="1:8" ht="18" customHeight="1" x14ac:dyDescent="0.2">
      <c r="B73" s="364" t="s">
        <v>55</v>
      </c>
      <c r="C73" s="365"/>
      <c r="D73" s="149" t="s">
        <v>149</v>
      </c>
      <c r="E73" s="364" t="s">
        <v>152</v>
      </c>
      <c r="F73" s="365"/>
      <c r="G73" s="115" t="s">
        <v>153</v>
      </c>
    </row>
    <row r="74" spans="1:8" ht="22.5" x14ac:dyDescent="0.2">
      <c r="B74" s="304" t="s">
        <v>150</v>
      </c>
      <c r="C74" s="305"/>
      <c r="D74" s="257">
        <v>5.5E-2</v>
      </c>
      <c r="E74" s="306" t="s">
        <v>359</v>
      </c>
      <c r="F74" s="307"/>
      <c r="G74" s="256" t="s">
        <v>358</v>
      </c>
    </row>
    <row r="75" spans="1:8" ht="25.5" customHeight="1" x14ac:dyDescent="0.2">
      <c r="B75" s="150" t="s">
        <v>16</v>
      </c>
      <c r="C75" s="151" t="s">
        <v>220</v>
      </c>
      <c r="D75" s="152">
        <f>((1/12)* 0.055)</f>
        <v>4.5833333333333334E-3</v>
      </c>
      <c r="E75" s="326" t="s">
        <v>360</v>
      </c>
      <c r="F75" s="327"/>
      <c r="G75" s="153" t="s">
        <v>363</v>
      </c>
    </row>
    <row r="76" spans="1:8" ht="12.4" customHeight="1" x14ac:dyDescent="0.2">
      <c r="B76" s="150" t="s">
        <v>18</v>
      </c>
      <c r="C76" s="151" t="s">
        <v>58</v>
      </c>
      <c r="D76" s="152">
        <f>D51*D75</f>
        <v>3.6666666666666667E-4</v>
      </c>
      <c r="E76" s="326" t="s">
        <v>361</v>
      </c>
      <c r="F76" s="327"/>
      <c r="G76" s="153" t="s">
        <v>221</v>
      </c>
      <c r="H76" s="154"/>
    </row>
    <row r="77" spans="1:8" s="110" customFormat="1" x14ac:dyDescent="0.2">
      <c r="A77" s="265"/>
      <c r="B77" s="155" t="s">
        <v>20</v>
      </c>
      <c r="C77" s="156" t="s">
        <v>222</v>
      </c>
      <c r="D77" s="157">
        <f>(0.08)*(0.4)*(0.9)*(1+(1/12)+(1/12)+(1/3*1/12))</f>
        <v>3.4399999999999993E-2</v>
      </c>
      <c r="E77" s="320" t="s">
        <v>364</v>
      </c>
      <c r="F77" s="321"/>
      <c r="G77" s="153" t="s">
        <v>223</v>
      </c>
    </row>
    <row r="78" spans="1:8" ht="22.5" x14ac:dyDescent="0.2">
      <c r="B78" s="150" t="s">
        <v>22</v>
      </c>
      <c r="C78" s="151" t="s">
        <v>60</v>
      </c>
      <c r="D78" s="152">
        <f>(7/30)/12</f>
        <v>1.9444444444444445E-2</v>
      </c>
      <c r="E78" s="326" t="s">
        <v>365</v>
      </c>
      <c r="F78" s="327"/>
      <c r="G78" s="153" t="s">
        <v>224</v>
      </c>
    </row>
    <row r="79" spans="1:8" x14ac:dyDescent="0.2">
      <c r="B79" s="150" t="s">
        <v>24</v>
      </c>
      <c r="C79" s="151" t="s">
        <v>225</v>
      </c>
      <c r="D79" s="152">
        <f>D78*D53</f>
        <v>7.7388888888888906E-3</v>
      </c>
      <c r="E79" s="326" t="s">
        <v>368</v>
      </c>
      <c r="F79" s="327"/>
      <c r="G79" s="153" t="s">
        <v>221</v>
      </c>
    </row>
    <row r="80" spans="1:8" x14ac:dyDescent="0.2">
      <c r="B80" s="150" t="s">
        <v>25</v>
      </c>
      <c r="C80" s="156" t="s">
        <v>226</v>
      </c>
      <c r="D80" s="157">
        <f>(D78*D51)*0.4</f>
        <v>6.2222222222222236E-4</v>
      </c>
      <c r="E80" s="326" t="s">
        <v>369</v>
      </c>
      <c r="F80" s="327"/>
      <c r="G80" s="153" t="s">
        <v>223</v>
      </c>
    </row>
    <row r="81" spans="1:7" ht="12.4" customHeight="1" x14ac:dyDescent="0.2">
      <c r="B81" s="328" t="s">
        <v>227</v>
      </c>
      <c r="C81" s="328"/>
      <c r="D81" s="158">
        <f>D75+D76+D77+D78+D79+D80</f>
        <v>6.7155555555555552E-2</v>
      </c>
      <c r="E81" s="159" t="s">
        <v>228</v>
      </c>
      <c r="F81" s="160"/>
      <c r="G81" s="161"/>
    </row>
    <row r="82" spans="1:7" ht="48" customHeight="1" x14ac:dyDescent="0.2">
      <c r="B82" s="329" t="s">
        <v>362</v>
      </c>
      <c r="C82" s="330"/>
      <c r="D82" s="330"/>
      <c r="E82" s="330"/>
      <c r="F82" s="330"/>
      <c r="G82" s="331"/>
    </row>
    <row r="83" spans="1:7" s="110" customFormat="1" ht="53.25" customHeight="1" x14ac:dyDescent="0.2">
      <c r="A83" s="265"/>
      <c r="B83" s="332" t="s">
        <v>229</v>
      </c>
      <c r="C83" s="333"/>
      <c r="D83" s="333"/>
      <c r="E83" s="333"/>
      <c r="F83" s="333"/>
      <c r="G83" s="334"/>
    </row>
    <row r="84" spans="1:7" s="110" customFormat="1" ht="23.25" customHeight="1" x14ac:dyDescent="0.2">
      <c r="A84" s="265"/>
      <c r="B84" s="332" t="s">
        <v>230</v>
      </c>
      <c r="C84" s="333"/>
      <c r="D84" s="333"/>
      <c r="E84" s="333"/>
      <c r="F84" s="333"/>
      <c r="G84" s="334"/>
    </row>
    <row r="85" spans="1:7" ht="44.25" customHeight="1" x14ac:dyDescent="0.2">
      <c r="B85" s="401" t="s">
        <v>231</v>
      </c>
      <c r="C85" s="402"/>
      <c r="D85" s="402"/>
      <c r="E85" s="402"/>
      <c r="F85" s="402"/>
      <c r="G85" s="403"/>
    </row>
    <row r="86" spans="1:7" ht="24" customHeight="1" x14ac:dyDescent="0.2">
      <c r="B86" s="396" t="s">
        <v>232</v>
      </c>
      <c r="C86" s="397"/>
      <c r="D86" s="397"/>
      <c r="E86" s="397"/>
      <c r="F86" s="397"/>
      <c r="G86" s="398"/>
    </row>
    <row r="87" spans="1:7" x14ac:dyDescent="0.2">
      <c r="B87" s="135"/>
      <c r="C87" s="162"/>
      <c r="D87" s="162"/>
      <c r="E87" s="162"/>
      <c r="F87" s="163"/>
      <c r="G87" s="163"/>
    </row>
    <row r="88" spans="1:7" ht="12.4" customHeight="1" x14ac:dyDescent="0.2">
      <c r="B88" s="325" t="s">
        <v>100</v>
      </c>
      <c r="C88" s="325"/>
      <c r="D88" s="325"/>
      <c r="E88" s="325"/>
      <c r="F88" s="325"/>
      <c r="G88" s="325"/>
    </row>
    <row r="89" spans="1:7" ht="12.4" customHeight="1" x14ac:dyDescent="0.2">
      <c r="B89" s="304" t="s">
        <v>384</v>
      </c>
      <c r="C89" s="324"/>
      <c r="D89" s="324"/>
      <c r="E89" s="324"/>
      <c r="F89" s="324"/>
      <c r="G89" s="305"/>
    </row>
    <row r="90" spans="1:7" ht="12.4" customHeight="1" x14ac:dyDescent="0.2">
      <c r="B90" s="240"/>
      <c r="C90" s="241"/>
      <c r="D90" s="142" t="s">
        <v>149</v>
      </c>
      <c r="E90" s="366" t="s">
        <v>152</v>
      </c>
      <c r="F90" s="366"/>
      <c r="G90" s="115" t="s">
        <v>153</v>
      </c>
    </row>
    <row r="91" spans="1:7" s="110" customFormat="1" x14ac:dyDescent="0.2">
      <c r="A91" s="265"/>
      <c r="B91" s="129" t="s">
        <v>16</v>
      </c>
      <c r="C91" s="164" t="s">
        <v>233</v>
      </c>
      <c r="D91" s="131">
        <f>1/12</f>
        <v>8.3333333333333329E-2</v>
      </c>
      <c r="E91" s="399" t="s">
        <v>372</v>
      </c>
      <c r="F91" s="400"/>
      <c r="G91" s="132" t="s">
        <v>234</v>
      </c>
    </row>
    <row r="92" spans="1:7" s="110" customFormat="1" x14ac:dyDescent="0.2">
      <c r="A92" s="265"/>
      <c r="B92" s="129" t="s">
        <v>52</v>
      </c>
      <c r="C92" s="164" t="s">
        <v>381</v>
      </c>
      <c r="D92" s="263">
        <v>1</v>
      </c>
      <c r="E92" s="322" t="s">
        <v>373</v>
      </c>
      <c r="F92" s="323"/>
      <c r="G92" s="132"/>
    </row>
    <row r="93" spans="1:7" s="110" customFormat="1" x14ac:dyDescent="0.2">
      <c r="A93" s="265"/>
      <c r="B93" s="117" t="s">
        <v>138</v>
      </c>
      <c r="C93" s="165" t="s">
        <v>378</v>
      </c>
      <c r="D93" s="139">
        <f>(1/30)/12</f>
        <v>2.7777777777777779E-3</v>
      </c>
      <c r="E93" s="308" t="s">
        <v>377</v>
      </c>
      <c r="F93" s="308"/>
      <c r="G93" s="166" t="s">
        <v>235</v>
      </c>
    </row>
    <row r="94" spans="1:7" s="110" customFormat="1" x14ac:dyDescent="0.2">
      <c r="A94" s="265"/>
      <c r="B94" s="117" t="s">
        <v>133</v>
      </c>
      <c r="C94" s="165" t="s">
        <v>382</v>
      </c>
      <c r="D94" s="139">
        <v>1.4999999999999999E-2</v>
      </c>
      <c r="E94" s="322" t="s">
        <v>380</v>
      </c>
      <c r="F94" s="323"/>
      <c r="G94" s="166"/>
    </row>
    <row r="95" spans="1:7" s="110" customFormat="1" x14ac:dyDescent="0.2">
      <c r="A95" s="265"/>
      <c r="B95" s="117" t="s">
        <v>134</v>
      </c>
      <c r="C95" s="165" t="s">
        <v>379</v>
      </c>
      <c r="D95" s="139">
        <f>(((5/30)/12)*0.015)</f>
        <v>2.0833333333333332E-4</v>
      </c>
      <c r="E95" s="308" t="s">
        <v>383</v>
      </c>
      <c r="F95" s="308"/>
      <c r="G95" s="167" t="s">
        <v>236</v>
      </c>
    </row>
    <row r="96" spans="1:7" s="110" customFormat="1" x14ac:dyDescent="0.2">
      <c r="A96" s="265"/>
      <c r="B96" s="117" t="s">
        <v>22</v>
      </c>
      <c r="C96" s="165" t="s">
        <v>71</v>
      </c>
      <c r="D96" s="139">
        <f>D53*(D91+D93+D95)</f>
        <v>3.43551388888889E-2</v>
      </c>
      <c r="E96" s="318" t="s">
        <v>385</v>
      </c>
      <c r="F96" s="319"/>
      <c r="G96" s="167"/>
    </row>
    <row r="97" spans="1:13" s="110" customFormat="1" ht="3.75" customHeight="1" x14ac:dyDescent="0.2">
      <c r="A97" s="265"/>
      <c r="B97" s="309"/>
      <c r="C97" s="310"/>
      <c r="D97" s="310"/>
      <c r="E97" s="310"/>
      <c r="F97" s="310"/>
      <c r="G97" s="311"/>
    </row>
    <row r="98" spans="1:13" s="110" customFormat="1" x14ac:dyDescent="0.2">
      <c r="A98" s="265"/>
      <c r="B98" s="312" t="s">
        <v>386</v>
      </c>
      <c r="C98" s="313"/>
      <c r="D98" s="313"/>
      <c r="E98" s="313"/>
      <c r="F98" s="313"/>
      <c r="G98" s="314"/>
    </row>
    <row r="99" spans="1:13" s="110" customFormat="1" x14ac:dyDescent="0.2">
      <c r="A99" s="265"/>
      <c r="B99" s="117" t="s">
        <v>50</v>
      </c>
      <c r="C99" s="165" t="s">
        <v>397</v>
      </c>
      <c r="D99" s="264">
        <v>5</v>
      </c>
      <c r="E99" s="318" t="s">
        <v>389</v>
      </c>
      <c r="F99" s="319"/>
      <c r="G99" s="167"/>
    </row>
    <row r="100" spans="1:13" s="110" customFormat="1" ht="22.5" x14ac:dyDescent="0.2">
      <c r="A100" s="265"/>
      <c r="B100" s="117" t="s">
        <v>137</v>
      </c>
      <c r="C100" s="165" t="s">
        <v>388</v>
      </c>
      <c r="D100" s="139">
        <f>((D99/30)/12)</f>
        <v>1.3888888888888888E-2</v>
      </c>
      <c r="E100" s="318" t="s">
        <v>390</v>
      </c>
      <c r="F100" s="319"/>
      <c r="G100" s="167" t="s">
        <v>239</v>
      </c>
    </row>
    <row r="101" spans="1:13" s="110" customFormat="1" x14ac:dyDescent="0.2">
      <c r="A101" s="265"/>
      <c r="B101" s="117" t="s">
        <v>52</v>
      </c>
      <c r="C101" s="165" t="s">
        <v>398</v>
      </c>
      <c r="D101" s="264">
        <v>30</v>
      </c>
      <c r="E101" s="318" t="s">
        <v>393</v>
      </c>
      <c r="F101" s="319"/>
      <c r="G101" s="167"/>
    </row>
    <row r="102" spans="1:13" s="110" customFormat="1" x14ac:dyDescent="0.2">
      <c r="A102" s="265"/>
      <c r="B102" s="117" t="s">
        <v>391</v>
      </c>
      <c r="C102" s="165" t="s">
        <v>392</v>
      </c>
      <c r="D102" s="139">
        <f>((D101/30)/12)*0.78%</f>
        <v>6.4999999999999997E-4</v>
      </c>
      <c r="E102" s="318" t="s">
        <v>395</v>
      </c>
      <c r="F102" s="319"/>
      <c r="G102" s="166" t="s">
        <v>237</v>
      </c>
    </row>
    <row r="103" spans="1:13" x14ac:dyDescent="0.2">
      <c r="B103" s="147" t="s">
        <v>20</v>
      </c>
      <c r="C103" s="168" t="s">
        <v>400</v>
      </c>
      <c r="D103" s="139">
        <f>(0.1111)*(0.017)*(0.33)</f>
        <v>6.2327100000000011E-4</v>
      </c>
      <c r="E103" s="394" t="s">
        <v>396</v>
      </c>
      <c r="F103" s="395"/>
      <c r="G103" s="169" t="s">
        <v>238</v>
      </c>
    </row>
    <row r="104" spans="1:13" x14ac:dyDescent="0.2">
      <c r="B104" s="117" t="s">
        <v>22</v>
      </c>
      <c r="C104" s="122" t="s">
        <v>26</v>
      </c>
      <c r="D104" s="170">
        <v>0</v>
      </c>
      <c r="E104" s="308"/>
      <c r="F104" s="308"/>
      <c r="G104" s="167"/>
    </row>
    <row r="105" spans="1:13" s="171" customFormat="1" ht="31.5" customHeight="1" x14ac:dyDescent="0.25">
      <c r="A105" s="272"/>
      <c r="B105" s="341" t="s">
        <v>240</v>
      </c>
      <c r="C105" s="342"/>
      <c r="D105" s="342"/>
      <c r="E105" s="342"/>
      <c r="F105" s="342"/>
      <c r="G105" s="343"/>
    </row>
    <row r="106" spans="1:13" s="171" customFormat="1" x14ac:dyDescent="0.25">
      <c r="A106" s="272"/>
      <c r="B106" s="382" t="s">
        <v>374</v>
      </c>
      <c r="C106" s="383"/>
      <c r="D106" s="383"/>
      <c r="E106" s="383"/>
      <c r="F106" s="383"/>
      <c r="G106" s="384"/>
      <c r="M106" s="172"/>
    </row>
    <row r="107" spans="1:13" s="171" customFormat="1" x14ac:dyDescent="0.25">
      <c r="A107" s="272"/>
      <c r="B107" s="385" t="s">
        <v>241</v>
      </c>
      <c r="C107" s="386"/>
      <c r="D107" s="386"/>
      <c r="E107" s="386"/>
      <c r="F107" s="386"/>
      <c r="G107" s="387"/>
      <c r="M107" s="172"/>
    </row>
    <row r="108" spans="1:13" s="171" customFormat="1" x14ac:dyDescent="0.25">
      <c r="A108" s="272"/>
      <c r="B108" s="315" t="s">
        <v>387</v>
      </c>
      <c r="C108" s="316"/>
      <c r="D108" s="316"/>
      <c r="E108" s="316"/>
      <c r="F108" s="316"/>
      <c r="G108" s="317"/>
      <c r="M108" s="172"/>
    </row>
    <row r="109" spans="1:13" s="171" customFormat="1" x14ac:dyDescent="0.2">
      <c r="A109" s="272"/>
      <c r="B109" s="388" t="s">
        <v>394</v>
      </c>
      <c r="C109" s="389"/>
      <c r="D109" s="389"/>
      <c r="E109" s="389"/>
      <c r="F109" s="389"/>
      <c r="G109" s="390"/>
      <c r="M109" s="172"/>
    </row>
    <row r="110" spans="1:13" ht="12.4" customHeight="1" x14ac:dyDescent="0.2">
      <c r="B110" s="391" t="s">
        <v>399</v>
      </c>
      <c r="C110" s="392"/>
      <c r="D110" s="392"/>
      <c r="E110" s="392"/>
      <c r="F110" s="392"/>
      <c r="G110" s="393"/>
      <c r="M110" s="173"/>
    </row>
    <row r="111" spans="1:13" ht="63.4" customHeight="1" x14ac:dyDescent="0.2">
      <c r="B111" s="174"/>
      <c r="C111" s="378" t="s">
        <v>242</v>
      </c>
      <c r="D111" s="378"/>
      <c r="E111" s="378"/>
      <c r="F111" s="378"/>
      <c r="G111" s="379"/>
      <c r="M111" s="175"/>
    </row>
    <row r="112" spans="1:13" ht="54" customHeight="1" x14ac:dyDescent="0.2">
      <c r="B112" s="174"/>
      <c r="C112" s="378" t="s">
        <v>243</v>
      </c>
      <c r="D112" s="378"/>
      <c r="E112" s="378"/>
      <c r="F112" s="378"/>
      <c r="G112" s="379"/>
      <c r="M112" s="175"/>
    </row>
    <row r="113" spans="1:8" ht="31.5" customHeight="1" x14ac:dyDescent="0.2">
      <c r="B113" s="174"/>
      <c r="C113" s="378" t="s">
        <v>244</v>
      </c>
      <c r="D113" s="378"/>
      <c r="E113" s="378"/>
      <c r="F113" s="378"/>
      <c r="G113" s="379"/>
    </row>
    <row r="114" spans="1:8" s="176" customFormat="1" ht="24.75" customHeight="1" x14ac:dyDescent="0.25">
      <c r="A114" s="273"/>
      <c r="B114" s="380" t="s">
        <v>245</v>
      </c>
      <c r="C114" s="381"/>
      <c r="D114" s="368" t="s">
        <v>246</v>
      </c>
      <c r="E114" s="368"/>
      <c r="F114" s="368"/>
      <c r="G114" s="369"/>
      <c r="H114" s="111"/>
    </row>
    <row r="115" spans="1:8" s="178" customFormat="1" x14ac:dyDescent="0.2">
      <c r="A115" s="274"/>
      <c r="B115" s="370" t="s">
        <v>247</v>
      </c>
      <c r="C115" s="371"/>
      <c r="D115" s="372" t="s">
        <v>248</v>
      </c>
      <c r="E115" s="372"/>
      <c r="F115" s="372"/>
      <c r="G115" s="373"/>
      <c r="H115" s="177"/>
    </row>
    <row r="116" spans="1:8" s="110" customFormat="1" ht="15" customHeight="1" x14ac:dyDescent="0.2">
      <c r="A116" s="265"/>
      <c r="B116" s="374" t="s">
        <v>249</v>
      </c>
      <c r="C116" s="375"/>
      <c r="D116" s="375"/>
      <c r="E116" s="375"/>
      <c r="F116" s="375"/>
      <c r="G116" s="376"/>
    </row>
    <row r="117" spans="1:8" s="110" customFormat="1" x14ac:dyDescent="0.2">
      <c r="A117" s="265"/>
      <c r="B117" s="374" t="s">
        <v>250</v>
      </c>
      <c r="C117" s="375"/>
      <c r="D117" s="375"/>
      <c r="E117" s="375"/>
      <c r="F117" s="375"/>
      <c r="G117" s="376"/>
    </row>
    <row r="118" spans="1:8" s="110" customFormat="1" x14ac:dyDescent="0.2">
      <c r="A118" s="265"/>
      <c r="B118" s="125"/>
      <c r="C118" s="179"/>
      <c r="D118" s="179"/>
      <c r="E118" s="179"/>
      <c r="F118" s="179"/>
      <c r="G118" s="179"/>
    </row>
    <row r="119" spans="1:8" x14ac:dyDescent="0.2">
      <c r="B119" s="364" t="s">
        <v>81</v>
      </c>
      <c r="C119" s="377"/>
      <c r="D119" s="365"/>
      <c r="E119" s="364" t="s">
        <v>153</v>
      </c>
      <c r="F119" s="377"/>
      <c r="G119" s="365"/>
    </row>
    <row r="120" spans="1:8" ht="11.25" customHeight="1" x14ac:dyDescent="0.2">
      <c r="B120" s="117" t="s">
        <v>16</v>
      </c>
      <c r="C120" s="353" t="s">
        <v>251</v>
      </c>
      <c r="D120" s="354"/>
      <c r="E120" s="355" t="s">
        <v>106</v>
      </c>
      <c r="F120" s="356"/>
      <c r="G120" s="357"/>
    </row>
    <row r="121" spans="1:8" x14ac:dyDescent="0.2">
      <c r="B121" s="117" t="s">
        <v>18</v>
      </c>
      <c r="C121" s="180" t="s">
        <v>252</v>
      </c>
      <c r="D121" s="181"/>
      <c r="E121" s="358"/>
      <c r="F121" s="359"/>
      <c r="G121" s="360"/>
    </row>
    <row r="122" spans="1:8" x14ac:dyDescent="0.2">
      <c r="B122" s="117" t="s">
        <v>20</v>
      </c>
      <c r="C122" s="182" t="s">
        <v>253</v>
      </c>
      <c r="D122" s="182"/>
      <c r="E122" s="358"/>
      <c r="F122" s="359"/>
      <c r="G122" s="360"/>
    </row>
    <row r="123" spans="1:8" x14ac:dyDescent="0.2">
      <c r="B123" s="117" t="s">
        <v>22</v>
      </c>
      <c r="C123" s="182" t="s">
        <v>254</v>
      </c>
      <c r="D123" s="182"/>
      <c r="E123" s="361"/>
      <c r="F123" s="362"/>
      <c r="G123" s="363"/>
    </row>
    <row r="124" spans="1:8" s="110" customFormat="1" x14ac:dyDescent="0.2">
      <c r="A124" s="265"/>
      <c r="B124" s="125"/>
      <c r="C124" s="126"/>
      <c r="D124" s="126"/>
      <c r="E124" s="126"/>
      <c r="F124" s="126"/>
      <c r="G124" s="126"/>
    </row>
    <row r="125" spans="1:8" ht="18" customHeight="1" x14ac:dyDescent="0.2">
      <c r="B125" s="364" t="s">
        <v>255</v>
      </c>
      <c r="C125" s="365"/>
      <c r="D125" s="183" t="s">
        <v>149</v>
      </c>
      <c r="E125" s="366" t="s">
        <v>152</v>
      </c>
      <c r="F125" s="366"/>
      <c r="G125" s="366"/>
    </row>
    <row r="126" spans="1:8" ht="13.15" customHeight="1" x14ac:dyDescent="0.2">
      <c r="B126" s="129" t="s">
        <v>16</v>
      </c>
      <c r="C126" s="130" t="s">
        <v>256</v>
      </c>
      <c r="D126" s="184">
        <v>0.05</v>
      </c>
      <c r="E126" s="367" t="s">
        <v>257</v>
      </c>
      <c r="F126" s="367"/>
      <c r="G126" s="367"/>
    </row>
    <row r="127" spans="1:8" ht="13.15" customHeight="1" x14ac:dyDescent="0.2">
      <c r="B127" s="129" t="s">
        <v>18</v>
      </c>
      <c r="C127" s="130" t="s">
        <v>258</v>
      </c>
      <c r="D127" s="184">
        <v>0.1</v>
      </c>
      <c r="E127" s="367" t="s">
        <v>259</v>
      </c>
      <c r="F127" s="367"/>
      <c r="G127" s="367"/>
    </row>
    <row r="128" spans="1:8" ht="13.15" customHeight="1" x14ac:dyDescent="0.2">
      <c r="B128" s="129" t="s">
        <v>20</v>
      </c>
      <c r="C128" s="130" t="s">
        <v>260</v>
      </c>
      <c r="D128" s="184">
        <f>D129+D132+D133+D134</f>
        <v>0.14250000000000002</v>
      </c>
      <c r="E128" s="185"/>
      <c r="F128" s="186"/>
      <c r="G128" s="187"/>
    </row>
    <row r="129" spans="1:7" s="188" customFormat="1" ht="13.15" customHeight="1" x14ac:dyDescent="0.2">
      <c r="A129" s="275"/>
      <c r="B129" s="129" t="s">
        <v>133</v>
      </c>
      <c r="C129" s="130" t="s">
        <v>261</v>
      </c>
      <c r="D129" s="184">
        <f>D130+D131</f>
        <v>9.2499999999999999E-2</v>
      </c>
      <c r="E129" s="189"/>
      <c r="G129" s="190"/>
    </row>
    <row r="130" spans="1:7" s="188" customFormat="1" ht="13.15" customHeight="1" x14ac:dyDescent="0.2">
      <c r="A130" s="275"/>
      <c r="B130" s="191"/>
      <c r="C130" s="192" t="s">
        <v>125</v>
      </c>
      <c r="D130" s="184">
        <v>1.6500000000000001E-2</v>
      </c>
      <c r="E130" s="335" t="s">
        <v>262</v>
      </c>
      <c r="F130" s="336"/>
      <c r="G130" s="337"/>
    </row>
    <row r="131" spans="1:7" ht="13.15" customHeight="1" x14ac:dyDescent="0.2">
      <c r="B131" s="191"/>
      <c r="C131" s="192" t="s">
        <v>124</v>
      </c>
      <c r="D131" s="184">
        <v>7.5999999999999998E-2</v>
      </c>
      <c r="E131" s="335" t="s">
        <v>263</v>
      </c>
      <c r="F131" s="336"/>
      <c r="G131" s="337"/>
    </row>
    <row r="132" spans="1:7" ht="13.15" customHeight="1" x14ac:dyDescent="0.2">
      <c r="B132" s="129" t="s">
        <v>134</v>
      </c>
      <c r="C132" s="130" t="s">
        <v>264</v>
      </c>
      <c r="D132" s="184">
        <v>0.05</v>
      </c>
      <c r="E132" s="193"/>
      <c r="F132" s="194"/>
      <c r="G132" s="195"/>
    </row>
    <row r="133" spans="1:7" ht="13.15" customHeight="1" x14ac:dyDescent="0.2">
      <c r="B133" s="196" t="s">
        <v>265</v>
      </c>
      <c r="C133" s="197" t="s">
        <v>266</v>
      </c>
      <c r="D133" s="198">
        <v>0</v>
      </c>
      <c r="E133" s="199"/>
      <c r="F133" s="200"/>
      <c r="G133" s="201"/>
    </row>
    <row r="134" spans="1:7" ht="13.15" customHeight="1" x14ac:dyDescent="0.2">
      <c r="B134" s="196" t="s">
        <v>267</v>
      </c>
      <c r="C134" s="202" t="s">
        <v>268</v>
      </c>
      <c r="D134" s="198">
        <v>0</v>
      </c>
      <c r="E134" s="203"/>
      <c r="F134" s="204"/>
      <c r="G134" s="205"/>
    </row>
    <row r="135" spans="1:7" ht="67.5" customHeight="1" x14ac:dyDescent="0.2">
      <c r="B135" s="338" t="s">
        <v>401</v>
      </c>
      <c r="C135" s="339"/>
      <c r="D135" s="339"/>
      <c r="E135" s="339"/>
      <c r="F135" s="339"/>
      <c r="G135" s="340"/>
    </row>
    <row r="136" spans="1:7" s="188" customFormat="1" ht="21" customHeight="1" x14ac:dyDescent="0.2">
      <c r="A136" s="275"/>
      <c r="B136" s="341" t="s">
        <v>269</v>
      </c>
      <c r="C136" s="342"/>
      <c r="D136" s="342"/>
      <c r="E136" s="342"/>
      <c r="F136" s="342"/>
      <c r="G136" s="343"/>
    </row>
    <row r="137" spans="1:7" s="188" customFormat="1" ht="31.5" customHeight="1" x14ac:dyDescent="0.2">
      <c r="A137" s="275"/>
      <c r="B137" s="344" t="s">
        <v>270</v>
      </c>
      <c r="C137" s="345"/>
      <c r="D137" s="345"/>
      <c r="E137" s="345"/>
      <c r="F137" s="345"/>
      <c r="G137" s="346"/>
    </row>
    <row r="138" spans="1:7" x14ac:dyDescent="0.2">
      <c r="B138" s="206"/>
      <c r="C138" s="207"/>
      <c r="D138" s="207"/>
    </row>
    <row r="139" spans="1:7" x14ac:dyDescent="0.2">
      <c r="B139" s="206"/>
      <c r="C139" s="207"/>
      <c r="D139" s="207"/>
    </row>
    <row r="140" spans="1:7" x14ac:dyDescent="0.2">
      <c r="B140" s="206"/>
      <c r="C140" s="207"/>
      <c r="D140" s="207"/>
    </row>
  </sheetData>
  <mergeCells count="132">
    <mergeCell ref="B2:G2"/>
    <mergeCell ref="B58:G58"/>
    <mergeCell ref="B55:G55"/>
    <mergeCell ref="B56:G56"/>
    <mergeCell ref="B57:G57"/>
    <mergeCell ref="B28:G28"/>
    <mergeCell ref="D20:F20"/>
    <mergeCell ref="D21:F21"/>
    <mergeCell ref="B22:G22"/>
    <mergeCell ref="B23:G23"/>
    <mergeCell ref="D19:F19"/>
    <mergeCell ref="B32:C32"/>
    <mergeCell ref="E32:F32"/>
    <mergeCell ref="E33:F33"/>
    <mergeCell ref="E34:F34"/>
    <mergeCell ref="E35:F35"/>
    <mergeCell ref="B36:C36"/>
    <mergeCell ref="E36:F36"/>
    <mergeCell ref="B38:G39"/>
    <mergeCell ref="B40:G40"/>
    <mergeCell ref="B4:G4"/>
    <mergeCell ref="B5:G5"/>
    <mergeCell ref="B6:G6"/>
    <mergeCell ref="B7:G7"/>
    <mergeCell ref="E73:F73"/>
    <mergeCell ref="E49:G49"/>
    <mergeCell ref="E50:G50"/>
    <mergeCell ref="E51:G51"/>
    <mergeCell ref="B53:C53"/>
    <mergeCell ref="E53:G53"/>
    <mergeCell ref="B54:G54"/>
    <mergeCell ref="E52:G52"/>
    <mergeCell ref="E45:G46"/>
    <mergeCell ref="B71:G71"/>
    <mergeCell ref="B73:C73"/>
    <mergeCell ref="E61:F61"/>
    <mergeCell ref="E62:F62"/>
    <mergeCell ref="E64:F64"/>
    <mergeCell ref="E65:F65"/>
    <mergeCell ref="E66:F66"/>
    <mergeCell ref="E67:F67"/>
    <mergeCell ref="B61:C61"/>
    <mergeCell ref="E68:F68"/>
    <mergeCell ref="B8:G8"/>
    <mergeCell ref="B24:G24"/>
    <mergeCell ref="B25:G25"/>
    <mergeCell ref="B26:G26"/>
    <mergeCell ref="B27:G27"/>
    <mergeCell ref="B9:G9"/>
    <mergeCell ref="B10:G10"/>
    <mergeCell ref="B11:G11"/>
    <mergeCell ref="B13:C13"/>
    <mergeCell ref="B29:G29"/>
    <mergeCell ref="B30:G30"/>
    <mergeCell ref="D13:F13"/>
    <mergeCell ref="D14:F14"/>
    <mergeCell ref="D15:F15"/>
    <mergeCell ref="D16:F16"/>
    <mergeCell ref="D17:F17"/>
    <mergeCell ref="D18:F18"/>
    <mergeCell ref="B59:G59"/>
    <mergeCell ref="B37:G37"/>
    <mergeCell ref="E44:G44"/>
    <mergeCell ref="E47:G47"/>
    <mergeCell ref="E48:G48"/>
    <mergeCell ref="E42:G42"/>
    <mergeCell ref="E43:G43"/>
    <mergeCell ref="B42:C42"/>
    <mergeCell ref="C112:G112"/>
    <mergeCell ref="C113:G113"/>
    <mergeCell ref="B114:C114"/>
    <mergeCell ref="B106:G106"/>
    <mergeCell ref="B107:G107"/>
    <mergeCell ref="B105:G105"/>
    <mergeCell ref="B109:G109"/>
    <mergeCell ref="B110:G110"/>
    <mergeCell ref="E76:F76"/>
    <mergeCell ref="E95:F95"/>
    <mergeCell ref="E103:F103"/>
    <mergeCell ref="B86:G86"/>
    <mergeCell ref="E90:F90"/>
    <mergeCell ref="E91:F91"/>
    <mergeCell ref="B85:G85"/>
    <mergeCell ref="E78:F78"/>
    <mergeCell ref="E79:F79"/>
    <mergeCell ref="C111:G111"/>
    <mergeCell ref="E130:G130"/>
    <mergeCell ref="E131:G131"/>
    <mergeCell ref="B135:G135"/>
    <mergeCell ref="B136:G136"/>
    <mergeCell ref="B137:G137"/>
    <mergeCell ref="E63:F63"/>
    <mergeCell ref="E69:F69"/>
    <mergeCell ref="E70:F70"/>
    <mergeCell ref="G62:G63"/>
    <mergeCell ref="G64:G65"/>
    <mergeCell ref="C120:D120"/>
    <mergeCell ref="E120:G123"/>
    <mergeCell ref="B125:C125"/>
    <mergeCell ref="E125:G125"/>
    <mergeCell ref="E126:G126"/>
    <mergeCell ref="E127:G127"/>
    <mergeCell ref="D114:G114"/>
    <mergeCell ref="B115:C115"/>
    <mergeCell ref="D115:G115"/>
    <mergeCell ref="B116:G116"/>
    <mergeCell ref="B117:G117"/>
    <mergeCell ref="B119:D119"/>
    <mergeCell ref="E119:G119"/>
    <mergeCell ref="E75:F75"/>
    <mergeCell ref="B74:C74"/>
    <mergeCell ref="E74:F74"/>
    <mergeCell ref="E104:F104"/>
    <mergeCell ref="B97:G97"/>
    <mergeCell ref="B98:G98"/>
    <mergeCell ref="B108:G108"/>
    <mergeCell ref="E99:F99"/>
    <mergeCell ref="E100:F100"/>
    <mergeCell ref="E101:F101"/>
    <mergeCell ref="E102:F102"/>
    <mergeCell ref="E77:F77"/>
    <mergeCell ref="E92:F92"/>
    <mergeCell ref="E94:F94"/>
    <mergeCell ref="B89:G89"/>
    <mergeCell ref="B88:G88"/>
    <mergeCell ref="E80:F80"/>
    <mergeCell ref="B81:C81"/>
    <mergeCell ref="B82:G82"/>
    <mergeCell ref="B83:G83"/>
    <mergeCell ref="B84:G84"/>
    <mergeCell ref="E96:F96"/>
    <mergeCell ref="E93:F93"/>
  </mergeCells>
  <dataValidations disablePrompts="1"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21"/>
  </dataValidations>
  <hyperlinks>
    <hyperlink ref="B115:C115" r:id="rId1" display="Clique aqui para consultar o Anuário Estatístico da Previdência Social - AEPS"/>
    <hyperlink ref="B114:C114" r:id="rId2" display="Clique aqui para consultar o Painel de Informações da RAIS de 2021"/>
  </hyperlinks>
  <pageMargins left="0.70866141732283472" right="0.70866141732283472" top="0.74803149606299213" bottom="0.74803149606299213" header="0.31496062992125984" footer="0.31496062992125984"/>
  <pageSetup paperSize="9" scale="65" fitToWidth="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I146"/>
  <sheetViews>
    <sheetView zoomScale="110" zoomScaleNormal="110" workbookViewId="0">
      <selection activeCell="B2" sqref="B2:E2"/>
    </sheetView>
  </sheetViews>
  <sheetFormatPr defaultColWidth="8.85546875" defaultRowHeight="15" x14ac:dyDescent="0.25"/>
  <cols>
    <col min="1" max="1" width="7.5703125" customWidth="1"/>
    <col min="2" max="2" width="9.28515625" customWidth="1"/>
    <col min="3" max="3" width="34.42578125" customWidth="1"/>
    <col min="4" max="4" width="15.7109375" customWidth="1"/>
    <col min="5" max="5" width="22.7109375" customWidth="1"/>
    <col min="6" max="6" width="12.28515625" bestFit="1" customWidth="1"/>
    <col min="7" max="7" width="16" customWidth="1"/>
    <col min="8" max="8" width="12.85546875" bestFit="1" customWidth="1"/>
    <col min="9" max="9" width="25.42578125" customWidth="1"/>
  </cols>
  <sheetData>
    <row r="1" spans="2:7" ht="15.75" thickBot="1" x14ac:dyDescent="0.3">
      <c r="B1" s="529" t="s">
        <v>0</v>
      </c>
      <c r="C1" s="530"/>
      <c r="D1" s="530"/>
      <c r="E1" s="531"/>
    </row>
    <row r="2" spans="2:7" ht="15.75" thickBot="1" x14ac:dyDescent="0.3">
      <c r="B2" s="532" t="s">
        <v>417</v>
      </c>
      <c r="C2" s="533"/>
      <c r="D2" s="533"/>
      <c r="E2" s="534"/>
    </row>
    <row r="3" spans="2:7" ht="15.75" thickBot="1" x14ac:dyDescent="0.3">
      <c r="B3" s="526" t="s">
        <v>1</v>
      </c>
      <c r="C3" s="527"/>
      <c r="D3" s="528"/>
      <c r="E3" s="5" t="s">
        <v>2</v>
      </c>
    </row>
    <row r="4" spans="2:7" ht="15.75" thickBot="1" x14ac:dyDescent="0.3">
      <c r="B4" s="526" t="s">
        <v>3</v>
      </c>
      <c r="C4" s="527"/>
      <c r="D4" s="528"/>
      <c r="E4" s="5">
        <v>1</v>
      </c>
    </row>
    <row r="5" spans="2:7" ht="15.75" thickBot="1" x14ac:dyDescent="0.3">
      <c r="B5" s="526" t="s">
        <v>4</v>
      </c>
      <c r="C5" s="527"/>
      <c r="D5" s="528"/>
      <c r="E5" s="5">
        <v>6</v>
      </c>
    </row>
    <row r="6" spans="2:7" ht="15.75" thickBot="1" x14ac:dyDescent="0.3">
      <c r="B6" s="526" t="s">
        <v>5</v>
      </c>
      <c r="C6" s="527"/>
      <c r="D6" s="528"/>
      <c r="E6" s="82">
        <v>12</v>
      </c>
    </row>
    <row r="7" spans="2:7" ht="15.75" thickBot="1" x14ac:dyDescent="0.3">
      <c r="B7" s="523" t="s">
        <v>130</v>
      </c>
      <c r="C7" s="524"/>
      <c r="D7" s="525"/>
      <c r="E7" s="6"/>
    </row>
    <row r="8" spans="2:7" ht="15.75" thickBot="1" x14ac:dyDescent="0.3">
      <c r="B8" s="523" t="s">
        <v>6</v>
      </c>
      <c r="C8" s="524"/>
      <c r="D8" s="525"/>
      <c r="E8" s="33"/>
    </row>
    <row r="9" spans="2:7" ht="15.75" customHeight="1" thickBot="1" x14ac:dyDescent="0.3">
      <c r="B9" s="523" t="s">
        <v>127</v>
      </c>
      <c r="C9" s="524"/>
      <c r="D9" s="525"/>
      <c r="E9" s="33"/>
    </row>
    <row r="10" spans="2:7" ht="15.75" customHeight="1" thickBot="1" x14ac:dyDescent="0.3">
      <c r="B10" s="523" t="s">
        <v>129</v>
      </c>
      <c r="C10" s="524"/>
      <c r="D10" s="525"/>
      <c r="E10" s="33"/>
    </row>
    <row r="11" spans="2:7" ht="15.75" thickBot="1" x14ac:dyDescent="0.3">
      <c r="B11" s="526" t="s">
        <v>7</v>
      </c>
      <c r="C11" s="527"/>
      <c r="D11" s="528"/>
      <c r="E11" s="5" t="s">
        <v>8</v>
      </c>
    </row>
    <row r="12" spans="2:7" ht="15.75" thickBot="1" x14ac:dyDescent="0.3">
      <c r="B12" s="526" t="s">
        <v>136</v>
      </c>
      <c r="C12" s="527"/>
      <c r="D12" s="5">
        <v>2025</v>
      </c>
      <c r="E12" s="5">
        <v>253</v>
      </c>
      <c r="F12" s="90"/>
      <c r="G12" s="90"/>
    </row>
    <row r="13" spans="2:7" ht="15.75" thickBot="1" x14ac:dyDescent="0.3">
      <c r="B13" s="526" t="s">
        <v>9</v>
      </c>
      <c r="C13" s="527"/>
      <c r="D13" s="528"/>
      <c r="E13" s="5" t="s">
        <v>10</v>
      </c>
    </row>
    <row r="14" spans="2:7" ht="15.75" thickBot="1" x14ac:dyDescent="0.3">
      <c r="B14" s="526" t="s">
        <v>11</v>
      </c>
      <c r="C14" s="527"/>
      <c r="D14" s="528"/>
      <c r="E14" s="60"/>
    </row>
    <row r="15" spans="2:7" ht="6" customHeight="1" thickBot="1" x14ac:dyDescent="0.3">
      <c r="B15" s="475"/>
      <c r="C15" s="475"/>
      <c r="D15" s="475"/>
      <c r="E15" s="475"/>
    </row>
    <row r="16" spans="2:7" ht="15" customHeight="1" thickBot="1" x14ac:dyDescent="0.3">
      <c r="B16" s="469" t="s">
        <v>12</v>
      </c>
      <c r="C16" s="470"/>
      <c r="D16" s="470"/>
      <c r="E16" s="471"/>
    </row>
    <row r="17" spans="2:6" ht="15.75" thickBot="1" x14ac:dyDescent="0.3">
      <c r="B17" s="7">
        <v>1</v>
      </c>
      <c r="C17" s="81" t="s">
        <v>13</v>
      </c>
      <c r="D17" s="7" t="s">
        <v>14</v>
      </c>
      <c r="E17" s="7" t="s">
        <v>15</v>
      </c>
    </row>
    <row r="18" spans="2:6" ht="15.75" thickBot="1" x14ac:dyDescent="0.3">
      <c r="B18" s="9" t="s">
        <v>16</v>
      </c>
      <c r="C18" s="464" t="s">
        <v>17</v>
      </c>
      <c r="D18" s="465"/>
      <c r="E18" s="61"/>
    </row>
    <row r="19" spans="2:6" ht="15.75" thickBot="1" x14ac:dyDescent="0.3">
      <c r="B19" s="9" t="s">
        <v>18</v>
      </c>
      <c r="C19" s="11" t="s">
        <v>19</v>
      </c>
      <c r="D19" s="243"/>
      <c r="E19" s="10">
        <f>TRUNC(D19*E18,2)</f>
        <v>0</v>
      </c>
    </row>
    <row r="20" spans="2:6" ht="15.75" thickBot="1" x14ac:dyDescent="0.3">
      <c r="B20" s="9" t="s">
        <v>20</v>
      </c>
      <c r="C20" s="11" t="s">
        <v>21</v>
      </c>
      <c r="D20" s="243"/>
      <c r="E20" s="10">
        <f>TRUNC(D20*E14,2)</f>
        <v>0</v>
      </c>
    </row>
    <row r="21" spans="2:6" ht="15.75" thickBot="1" x14ac:dyDescent="0.3">
      <c r="B21" s="9" t="s">
        <v>22</v>
      </c>
      <c r="C21" s="464" t="s">
        <v>23</v>
      </c>
      <c r="D21" s="465"/>
      <c r="E21" s="244">
        <v>0</v>
      </c>
    </row>
    <row r="22" spans="2:6" ht="15.75" thickBot="1" x14ac:dyDescent="0.3">
      <c r="B22" s="9" t="s">
        <v>24</v>
      </c>
      <c r="C22" s="464" t="s">
        <v>333</v>
      </c>
      <c r="D22" s="465"/>
      <c r="E22" s="10">
        <v>0</v>
      </c>
    </row>
    <row r="23" spans="2:6" ht="15.75" thickBot="1" x14ac:dyDescent="0.3">
      <c r="B23" s="9" t="s">
        <v>25</v>
      </c>
      <c r="C23" s="464" t="s">
        <v>168</v>
      </c>
      <c r="D23" s="465"/>
      <c r="E23" s="10">
        <v>0</v>
      </c>
    </row>
    <row r="24" spans="2:6" ht="15.75" thickBot="1" x14ac:dyDescent="0.3">
      <c r="B24" s="9" t="s">
        <v>41</v>
      </c>
      <c r="C24" s="464" t="s">
        <v>334</v>
      </c>
      <c r="D24" s="465"/>
      <c r="E24" s="10">
        <v>0</v>
      </c>
    </row>
    <row r="25" spans="2:6" ht="15.75" thickBot="1" x14ac:dyDescent="0.3">
      <c r="B25" s="9" t="s">
        <v>43</v>
      </c>
      <c r="C25" s="464" t="s">
        <v>335</v>
      </c>
      <c r="D25" s="465"/>
      <c r="E25" s="10">
        <v>0</v>
      </c>
    </row>
    <row r="26" spans="2:6" ht="15.75" thickBot="1" x14ac:dyDescent="0.3">
      <c r="B26" s="9" t="s">
        <v>174</v>
      </c>
      <c r="C26" s="464" t="s">
        <v>26</v>
      </c>
      <c r="D26" s="465"/>
      <c r="E26" s="10">
        <v>0</v>
      </c>
    </row>
    <row r="27" spans="2:6" ht="15.75" thickBot="1" x14ac:dyDescent="0.3">
      <c r="B27" s="466" t="s">
        <v>27</v>
      </c>
      <c r="C27" s="467"/>
      <c r="D27" s="468"/>
      <c r="E27" s="12">
        <f>SUM(E18:E26)</f>
        <v>0</v>
      </c>
    </row>
    <row r="28" spans="2:6" ht="6.95" customHeight="1" thickBot="1" x14ac:dyDescent="0.3">
      <c r="B28" s="475"/>
      <c r="C28" s="475"/>
      <c r="D28" s="475"/>
      <c r="E28" s="475"/>
    </row>
    <row r="29" spans="2:6" ht="15" customHeight="1" thickBot="1" x14ac:dyDescent="0.3">
      <c r="B29" s="469" t="s">
        <v>28</v>
      </c>
      <c r="C29" s="470"/>
      <c r="D29" s="470"/>
      <c r="E29" s="471"/>
    </row>
    <row r="30" spans="2:6" ht="15" customHeight="1" thickBot="1" x14ac:dyDescent="0.3">
      <c r="B30" s="513" t="s">
        <v>339</v>
      </c>
      <c r="C30" s="514"/>
      <c r="D30" s="514"/>
      <c r="E30" s="515"/>
    </row>
    <row r="31" spans="2:6" ht="26.85" customHeight="1" thickBot="1" x14ac:dyDescent="0.3">
      <c r="B31" s="7" t="s">
        <v>29</v>
      </c>
      <c r="C31" s="290" t="s">
        <v>30</v>
      </c>
      <c r="D31" s="7" t="s">
        <v>14</v>
      </c>
      <c r="E31" s="7" t="s">
        <v>15</v>
      </c>
    </row>
    <row r="32" spans="2:6" ht="15.75" thickBot="1" x14ac:dyDescent="0.3">
      <c r="B32" s="9" t="s">
        <v>16</v>
      </c>
      <c r="C32" s="13" t="s">
        <v>31</v>
      </c>
      <c r="D32" s="14">
        <f>1/12</f>
        <v>8.3333333333333329E-2</v>
      </c>
      <c r="E32" s="10">
        <f>TRUNC(($D$32)*E27,2)</f>
        <v>0</v>
      </c>
      <c r="F32" s="3"/>
    </row>
    <row r="33" spans="2:7" ht="15.75" thickBot="1" x14ac:dyDescent="0.3">
      <c r="B33" s="9" t="s">
        <v>18</v>
      </c>
      <c r="C33" s="13" t="s">
        <v>338</v>
      </c>
      <c r="D33" s="14">
        <f>(1/3)*(1/12)</f>
        <v>2.7777777777777776E-2</v>
      </c>
      <c r="E33" s="10">
        <f>TRUNC(($D$33)*E27,2)</f>
        <v>0</v>
      </c>
      <c r="F33" s="83"/>
      <c r="G33" s="84"/>
    </row>
    <row r="34" spans="2:7" ht="15.75" thickBot="1" x14ac:dyDescent="0.3">
      <c r="B34" s="92" t="s">
        <v>20</v>
      </c>
      <c r="C34" s="11" t="s">
        <v>337</v>
      </c>
      <c r="D34" s="14">
        <f>1/12</f>
        <v>8.3333333333333329E-2</v>
      </c>
      <c r="E34" s="10">
        <f>TRUNC(D34*E27,2)</f>
        <v>0</v>
      </c>
      <c r="F34" s="83"/>
      <c r="G34" s="84"/>
    </row>
    <row r="35" spans="2:7" ht="15.75" thickBot="1" x14ac:dyDescent="0.3">
      <c r="B35" s="516" t="s">
        <v>27</v>
      </c>
      <c r="C35" s="518"/>
      <c r="D35" s="15">
        <f>SUM(D32:D34)</f>
        <v>0.19444444444444442</v>
      </c>
      <c r="E35" s="16">
        <f>SUM(E32:E34)</f>
        <v>0</v>
      </c>
      <c r="F35" s="85"/>
      <c r="G35" s="84"/>
    </row>
    <row r="36" spans="2:7" ht="6.75" customHeight="1" thickBot="1" x14ac:dyDescent="0.3">
      <c r="B36" s="522"/>
      <c r="C36" s="522"/>
      <c r="D36" s="522"/>
      <c r="E36" s="522"/>
      <c r="F36" s="85"/>
      <c r="G36" s="85"/>
    </row>
    <row r="37" spans="2:7" ht="15.75" thickBot="1" x14ac:dyDescent="0.3">
      <c r="B37" s="519" t="s">
        <v>32</v>
      </c>
      <c r="C37" s="520"/>
      <c r="D37" s="521"/>
      <c r="E37" s="17">
        <f>E27+E35</f>
        <v>0</v>
      </c>
      <c r="F37" s="85"/>
      <c r="G37" s="84"/>
    </row>
    <row r="38" spans="2:7" ht="6.95" customHeight="1" thickBot="1" x14ac:dyDescent="0.3">
      <c r="B38" s="475"/>
      <c r="C38" s="475"/>
      <c r="D38" s="475"/>
      <c r="E38" s="475"/>
    </row>
    <row r="39" spans="2:7" ht="37.35" customHeight="1" thickBot="1" x14ac:dyDescent="0.3">
      <c r="B39" s="506" t="s">
        <v>33</v>
      </c>
      <c r="C39" s="507"/>
      <c r="D39" s="507"/>
      <c r="E39" s="508"/>
      <c r="G39" s="3"/>
    </row>
    <row r="40" spans="2:7" ht="15.75" thickBot="1" x14ac:dyDescent="0.3">
      <c r="B40" s="7" t="s">
        <v>34</v>
      </c>
      <c r="C40" s="8" t="s">
        <v>35</v>
      </c>
      <c r="D40" s="7" t="s">
        <v>14</v>
      </c>
      <c r="E40" s="7" t="s">
        <v>15</v>
      </c>
    </row>
    <row r="41" spans="2:7" ht="15.75" thickBot="1" x14ac:dyDescent="0.3">
      <c r="B41" s="9" t="s">
        <v>16</v>
      </c>
      <c r="C41" s="18" t="s">
        <v>36</v>
      </c>
      <c r="D41" s="105">
        <v>0.2</v>
      </c>
      <c r="E41" s="10">
        <f>TRUNC(($D$41)*E37,2)</f>
        <v>0</v>
      </c>
    </row>
    <row r="42" spans="2:7" ht="15.75" thickBot="1" x14ac:dyDescent="0.3">
      <c r="B42" s="9" t="s">
        <v>18</v>
      </c>
      <c r="C42" s="18" t="s">
        <v>37</v>
      </c>
      <c r="D42" s="19">
        <v>2.5000000000000001E-2</v>
      </c>
      <c r="E42" s="10">
        <f>TRUNC(($D$42)*E37,2)</f>
        <v>0</v>
      </c>
    </row>
    <row r="43" spans="2:7" ht="15.75" thickBot="1" x14ac:dyDescent="0.3">
      <c r="B43" s="9" t="s">
        <v>133</v>
      </c>
      <c r="C43" s="293" t="s">
        <v>325</v>
      </c>
      <c r="D43" s="105"/>
      <c r="E43" s="509">
        <f>TRUNC((D43*D44)*E37,2)</f>
        <v>0</v>
      </c>
    </row>
    <row r="44" spans="2:7" ht="15.75" thickBot="1" x14ac:dyDescent="0.3">
      <c r="B44" s="9" t="s">
        <v>134</v>
      </c>
      <c r="C44" s="293" t="s">
        <v>135</v>
      </c>
      <c r="D44" s="106"/>
      <c r="E44" s="510"/>
    </row>
    <row r="45" spans="2:7" ht="15.75" thickBot="1" x14ac:dyDescent="0.3">
      <c r="B45" s="9" t="s">
        <v>22</v>
      </c>
      <c r="C45" s="18" t="s">
        <v>38</v>
      </c>
      <c r="D45" s="19">
        <v>1.4999999999999999E-2</v>
      </c>
      <c r="E45" s="10">
        <f>TRUNC(($D$45)*E37,2)</f>
        <v>0</v>
      </c>
    </row>
    <row r="46" spans="2:7" ht="15.75" thickBot="1" x14ac:dyDescent="0.3">
      <c r="B46" s="9" t="s">
        <v>24</v>
      </c>
      <c r="C46" s="18" t="s">
        <v>39</v>
      </c>
      <c r="D46" s="19">
        <v>0.01</v>
      </c>
      <c r="E46" s="10">
        <f>TRUNC(($D$46)*E37,2)</f>
        <v>0</v>
      </c>
    </row>
    <row r="47" spans="2:7" ht="15.75" thickBot="1" x14ac:dyDescent="0.3">
      <c r="B47" s="9" t="s">
        <v>25</v>
      </c>
      <c r="C47" s="18" t="s">
        <v>40</v>
      </c>
      <c r="D47" s="19">
        <v>6.0000000000000001E-3</v>
      </c>
      <c r="E47" s="10">
        <f>TRUNC(($D$47)*E37,2)</f>
        <v>0</v>
      </c>
    </row>
    <row r="48" spans="2:7" ht="15.75" thickBot="1" x14ac:dyDescent="0.3">
      <c r="B48" s="9" t="s">
        <v>41</v>
      </c>
      <c r="C48" s="18" t="s">
        <v>42</v>
      </c>
      <c r="D48" s="19">
        <v>2E-3</v>
      </c>
      <c r="E48" s="10">
        <f>TRUNC(($D$48)*E37,2)</f>
        <v>0</v>
      </c>
    </row>
    <row r="49" spans="2:6" ht="15.75" thickBot="1" x14ac:dyDescent="0.3">
      <c r="B49" s="9" t="s">
        <v>43</v>
      </c>
      <c r="C49" s="18" t="s">
        <v>44</v>
      </c>
      <c r="D49" s="19">
        <v>0.08</v>
      </c>
      <c r="E49" s="10">
        <f>TRUNC(($D$49)*E37,2)</f>
        <v>0</v>
      </c>
    </row>
    <row r="50" spans="2:6" ht="15.75" thickBot="1" x14ac:dyDescent="0.3">
      <c r="B50" s="9" t="s">
        <v>174</v>
      </c>
      <c r="C50" s="245" t="s">
        <v>340</v>
      </c>
      <c r="D50" s="105">
        <v>0</v>
      </c>
      <c r="E50" s="10">
        <f>TRUNC(($D$50)*E37,2)</f>
        <v>0</v>
      </c>
    </row>
    <row r="51" spans="2:6" ht="15.75" thickBot="1" x14ac:dyDescent="0.3">
      <c r="B51" s="511" t="s">
        <v>45</v>
      </c>
      <c r="C51" s="512"/>
      <c r="D51" s="20">
        <f>SUM(D41:D42,(D43*D44),D45:D49)</f>
        <v>0.33800000000000002</v>
      </c>
      <c r="E51" s="16">
        <f>SUM(E41:E49)</f>
        <v>0</v>
      </c>
    </row>
    <row r="52" spans="2:6" ht="7.5" customHeight="1" thickBot="1" x14ac:dyDescent="0.3">
      <c r="B52" s="475"/>
      <c r="C52" s="475"/>
      <c r="D52" s="475"/>
      <c r="E52" s="475"/>
    </row>
    <row r="53" spans="2:6" ht="15" customHeight="1" thickBot="1" x14ac:dyDescent="0.3">
      <c r="B53" s="513" t="s">
        <v>46</v>
      </c>
      <c r="C53" s="514"/>
      <c r="D53" s="514"/>
      <c r="E53" s="515"/>
    </row>
    <row r="54" spans="2:6" ht="24.75" customHeight="1" thickBot="1" x14ac:dyDescent="0.3">
      <c r="B54" s="7" t="s">
        <v>47</v>
      </c>
      <c r="C54" s="88" t="s">
        <v>48</v>
      </c>
      <c r="D54" s="89" t="s">
        <v>139</v>
      </c>
      <c r="E54" s="7" t="s">
        <v>15</v>
      </c>
    </row>
    <row r="55" spans="2:6" ht="15.75" thickBot="1" x14ac:dyDescent="0.3">
      <c r="B55" s="9" t="s">
        <v>50</v>
      </c>
      <c r="C55" s="13" t="s">
        <v>49</v>
      </c>
      <c r="D55" s="233"/>
      <c r="E55" s="86">
        <f>TRUNC(((E12/12))*2*(D55),2)</f>
        <v>0</v>
      </c>
      <c r="F55" s="3"/>
    </row>
    <row r="56" spans="2:6" ht="30" customHeight="1" thickBot="1" x14ac:dyDescent="0.3">
      <c r="B56" s="9" t="s">
        <v>137</v>
      </c>
      <c r="C56" s="11" t="s">
        <v>140</v>
      </c>
      <c r="D56" s="255"/>
      <c r="E56" s="77">
        <f>TRUNC(IF(E55&gt;D56*E18,-D56*E18,-E55),2)</f>
        <v>0</v>
      </c>
      <c r="F56" s="3"/>
    </row>
    <row r="57" spans="2:6" ht="15.75" thickBot="1" x14ac:dyDescent="0.3">
      <c r="B57" s="9" t="s">
        <v>52</v>
      </c>
      <c r="C57" s="13" t="s">
        <v>142</v>
      </c>
      <c r="D57" s="93"/>
      <c r="E57" s="10">
        <f>TRUNC(((E12/12)*D57),2)</f>
        <v>0</v>
      </c>
    </row>
    <row r="58" spans="2:6" ht="32.25" customHeight="1" thickBot="1" x14ac:dyDescent="0.3">
      <c r="B58" s="9" t="s">
        <v>138</v>
      </c>
      <c r="C58" s="87" t="s">
        <v>143</v>
      </c>
      <c r="D58" s="94"/>
      <c r="E58" s="77">
        <f>-TRUNC((((E12/12)*D58)),2)</f>
        <v>0</v>
      </c>
    </row>
    <row r="59" spans="2:6" ht="32.25" customHeight="1" thickBot="1" x14ac:dyDescent="0.3">
      <c r="B59" s="9" t="s">
        <v>20</v>
      </c>
      <c r="C59" s="87" t="s">
        <v>141</v>
      </c>
      <c r="D59" s="94"/>
      <c r="E59" s="62">
        <f>D59</f>
        <v>0</v>
      </c>
    </row>
    <row r="60" spans="2:6" ht="32.25" customHeight="1" thickBot="1" x14ac:dyDescent="0.3">
      <c r="B60" s="9" t="s">
        <v>22</v>
      </c>
      <c r="C60" s="91" t="s">
        <v>350</v>
      </c>
      <c r="D60" s="94"/>
      <c r="E60" s="62">
        <f>D60</f>
        <v>0</v>
      </c>
    </row>
    <row r="61" spans="2:6" ht="32.25" customHeight="1" thickBot="1" x14ac:dyDescent="0.3">
      <c r="B61" s="9" t="s">
        <v>24</v>
      </c>
      <c r="C61" s="87" t="s">
        <v>144</v>
      </c>
      <c r="D61" s="94"/>
      <c r="E61" s="62">
        <f>D61</f>
        <v>0</v>
      </c>
    </row>
    <row r="62" spans="2:6" ht="32.25" customHeight="1" thickBot="1" x14ac:dyDescent="0.3">
      <c r="B62" s="9" t="s">
        <v>25</v>
      </c>
      <c r="C62" s="91" t="s">
        <v>145</v>
      </c>
      <c r="D62" s="94"/>
      <c r="E62" s="62">
        <f>D62</f>
        <v>0</v>
      </c>
    </row>
    <row r="63" spans="2:6" ht="45.75" thickBot="1" x14ac:dyDescent="0.3">
      <c r="B63" s="9" t="s">
        <v>41</v>
      </c>
      <c r="C63" s="91" t="s">
        <v>146</v>
      </c>
      <c r="D63" s="94"/>
      <c r="E63" s="62">
        <f>TRUNC(D63/12,2)</f>
        <v>0</v>
      </c>
    </row>
    <row r="64" spans="2:6" ht="15.75" thickBot="1" x14ac:dyDescent="0.3">
      <c r="B64" s="9" t="s">
        <v>43</v>
      </c>
      <c r="C64" s="87" t="s">
        <v>147</v>
      </c>
      <c r="D64" s="254"/>
      <c r="E64" s="62">
        <f>TRUNC(D64/12,2)</f>
        <v>0</v>
      </c>
    </row>
    <row r="65" spans="2:9" ht="15.75" thickBot="1" x14ac:dyDescent="0.3">
      <c r="B65" s="516" t="s">
        <v>27</v>
      </c>
      <c r="C65" s="517"/>
      <c r="D65" s="518"/>
      <c r="E65" s="16">
        <f>SUM(E55:E64)</f>
        <v>0</v>
      </c>
    </row>
    <row r="66" spans="2:9" ht="6.95" customHeight="1" thickBot="1" x14ac:dyDescent="0.3">
      <c r="C66" s="475"/>
      <c r="D66" s="475"/>
      <c r="E66" s="475"/>
    </row>
    <row r="67" spans="2:9" ht="25.35" customHeight="1" thickBot="1" x14ac:dyDescent="0.3">
      <c r="B67" s="469" t="s">
        <v>53</v>
      </c>
      <c r="C67" s="470"/>
      <c r="D67" s="470"/>
      <c r="E67" s="471"/>
    </row>
    <row r="68" spans="2:9" ht="15.75" thickBot="1" x14ac:dyDescent="0.3">
      <c r="B68" s="21">
        <v>2</v>
      </c>
      <c r="C68" s="472" t="s">
        <v>54</v>
      </c>
      <c r="D68" s="474"/>
      <c r="E68" s="21" t="s">
        <v>15</v>
      </c>
    </row>
    <row r="69" spans="2:9" ht="30" customHeight="1" thickBot="1" x14ac:dyDescent="0.3">
      <c r="B69" s="9" t="s">
        <v>29</v>
      </c>
      <c r="C69" s="464" t="s">
        <v>148</v>
      </c>
      <c r="D69" s="465"/>
      <c r="E69" s="22">
        <f>E35</f>
        <v>0</v>
      </c>
    </row>
    <row r="70" spans="2:9" ht="15.75" thickBot="1" x14ac:dyDescent="0.3">
      <c r="B70" s="9" t="s">
        <v>34</v>
      </c>
      <c r="C70" s="464" t="s">
        <v>35</v>
      </c>
      <c r="D70" s="465"/>
      <c r="E70" s="22">
        <f>E51</f>
        <v>0</v>
      </c>
    </row>
    <row r="71" spans="2:9" ht="15.75" thickBot="1" x14ac:dyDescent="0.3">
      <c r="B71" s="9" t="s">
        <v>47</v>
      </c>
      <c r="C71" s="464" t="s">
        <v>48</v>
      </c>
      <c r="D71" s="465"/>
      <c r="E71" s="22">
        <f>E65</f>
        <v>0</v>
      </c>
    </row>
    <row r="72" spans="2:9" ht="15.75" thickBot="1" x14ac:dyDescent="0.3">
      <c r="B72" s="466" t="s">
        <v>27</v>
      </c>
      <c r="C72" s="467"/>
      <c r="D72" s="468"/>
      <c r="E72" s="12">
        <f>SUM(E69:E71)</f>
        <v>0</v>
      </c>
    </row>
    <row r="73" spans="2:9" ht="6.95" customHeight="1" thickBot="1" x14ac:dyDescent="0.3">
      <c r="B73" s="475"/>
      <c r="C73" s="475"/>
      <c r="D73" s="475"/>
      <c r="E73" s="475"/>
    </row>
    <row r="74" spans="2:9" ht="15" customHeight="1" thickBot="1" x14ac:dyDescent="0.3">
      <c r="B74" s="500" t="s">
        <v>55</v>
      </c>
      <c r="C74" s="501"/>
      <c r="D74" s="501"/>
      <c r="E74" s="502"/>
    </row>
    <row r="75" spans="2:9" ht="15.75" thickBot="1" x14ac:dyDescent="0.3">
      <c r="B75" s="21">
        <v>3</v>
      </c>
      <c r="C75" s="23" t="s">
        <v>56</v>
      </c>
      <c r="D75" s="7" t="s">
        <v>14</v>
      </c>
      <c r="E75" s="21" t="s">
        <v>15</v>
      </c>
    </row>
    <row r="76" spans="2:9" ht="15.75" thickBot="1" x14ac:dyDescent="0.3">
      <c r="B76" s="472" t="s">
        <v>150</v>
      </c>
      <c r="C76" s="474"/>
      <c r="D76" s="107"/>
      <c r="E76" s="21"/>
    </row>
    <row r="77" spans="2:9" ht="15.75" thickBot="1" x14ac:dyDescent="0.3">
      <c r="B77" s="9" t="s">
        <v>16</v>
      </c>
      <c r="C77" s="11" t="s">
        <v>57</v>
      </c>
      <c r="D77" s="95">
        <f>(1/12)*D76</f>
        <v>0</v>
      </c>
      <c r="E77" s="24">
        <f>TRUNC(D77*E27,2)</f>
        <v>0</v>
      </c>
      <c r="F77" s="100"/>
      <c r="G77" s="3"/>
    </row>
    <row r="78" spans="2:9" ht="26.85" customHeight="1" thickBot="1" x14ac:dyDescent="0.3">
      <c r="B78" s="9" t="s">
        <v>18</v>
      </c>
      <c r="C78" s="11" t="s">
        <v>58</v>
      </c>
      <c r="D78" s="14">
        <f>(D49*D77)</f>
        <v>0</v>
      </c>
      <c r="E78" s="24">
        <f>TRUNC(D78*E27,2)</f>
        <v>0</v>
      </c>
      <c r="G78" s="102"/>
      <c r="H78" s="102"/>
    </row>
    <row r="79" spans="2:9" ht="30.75" thickBot="1" x14ac:dyDescent="0.3">
      <c r="B79" s="9" t="s">
        <v>20</v>
      </c>
      <c r="C79" s="11" t="s">
        <v>59</v>
      </c>
      <c r="D79" s="95">
        <f>TRUNC((8%*40%*90%)*(1+(1/12)+(1/12)+((1/3)*(1/12))),2)</f>
        <v>0.03</v>
      </c>
      <c r="E79" s="25">
        <f>TRUNC(D79*E27,2)</f>
        <v>0</v>
      </c>
      <c r="F79" s="104"/>
      <c r="G79" s="103"/>
      <c r="H79" s="99"/>
      <c r="I79" s="3"/>
    </row>
    <row r="80" spans="2:9" ht="15.75" thickBot="1" x14ac:dyDescent="0.3">
      <c r="B80" s="9" t="s">
        <v>22</v>
      </c>
      <c r="C80" s="11" t="s">
        <v>60</v>
      </c>
      <c r="D80" s="95">
        <f>(((1/30*7))/12)</f>
        <v>1.9444444444444445E-2</v>
      </c>
      <c r="E80" s="24">
        <f>TRUNC(D80*E27,2)</f>
        <v>0</v>
      </c>
      <c r="F80" s="104"/>
      <c r="G80" s="97"/>
      <c r="I80" s="3"/>
    </row>
    <row r="81" spans="2:9" ht="27.75" customHeight="1" thickBot="1" x14ac:dyDescent="0.3">
      <c r="B81" s="9" t="s">
        <v>24</v>
      </c>
      <c r="C81" s="26" t="s">
        <v>61</v>
      </c>
      <c r="D81" s="95">
        <f>D51*D80</f>
        <v>6.5722222222222224E-3</v>
      </c>
      <c r="E81" s="25">
        <f>TRUNC(D81*E27,2)</f>
        <v>0</v>
      </c>
      <c r="F81" s="104"/>
      <c r="H81" s="4"/>
      <c r="I81" s="1"/>
    </row>
    <row r="82" spans="2:9" ht="30.75" thickBot="1" x14ac:dyDescent="0.3">
      <c r="B82" s="9" t="s">
        <v>25</v>
      </c>
      <c r="C82" s="11" t="s">
        <v>62</v>
      </c>
      <c r="D82" s="286">
        <f>D80*D49*40%</f>
        <v>6.2222222222222236E-4</v>
      </c>
      <c r="E82" s="24">
        <f>TRUNC(D82*E27,2)</f>
        <v>0</v>
      </c>
      <c r="F82" s="284"/>
      <c r="I82" s="102"/>
    </row>
    <row r="83" spans="2:9" ht="15.75" thickBot="1" x14ac:dyDescent="0.3">
      <c r="B83" s="466" t="s">
        <v>27</v>
      </c>
      <c r="C83" s="468"/>
      <c r="D83" s="96">
        <f>SUM(D77:D82)</f>
        <v>5.6638888888888891E-2</v>
      </c>
      <c r="E83" s="27">
        <f>SUM(E77:E82)</f>
        <v>0</v>
      </c>
      <c r="F83" s="285"/>
      <c r="H83" s="3"/>
    </row>
    <row r="84" spans="2:9" ht="6.95" customHeight="1" thickBot="1" x14ac:dyDescent="0.3">
      <c r="B84" s="475"/>
      <c r="C84" s="475"/>
      <c r="D84" s="475"/>
      <c r="E84" s="475"/>
    </row>
    <row r="85" spans="2:9" ht="15.75" thickBot="1" x14ac:dyDescent="0.3">
      <c r="B85" s="503" t="s">
        <v>63</v>
      </c>
      <c r="C85" s="504"/>
      <c r="D85" s="504"/>
      <c r="E85" s="505"/>
    </row>
    <row r="86" spans="2:9" ht="15" customHeight="1" thickBot="1" x14ac:dyDescent="0.3">
      <c r="B86" s="497" t="s">
        <v>64</v>
      </c>
      <c r="C86" s="498"/>
      <c r="D86" s="498"/>
      <c r="E86" s="499"/>
    </row>
    <row r="87" spans="2:9" ht="30.75" thickBot="1" x14ac:dyDescent="0.3">
      <c r="B87" s="28" t="s">
        <v>65</v>
      </c>
      <c r="C87" s="29" t="s">
        <v>66</v>
      </c>
      <c r="D87" s="7" t="s">
        <v>14</v>
      </c>
      <c r="E87" s="28" t="s">
        <v>15</v>
      </c>
    </row>
    <row r="88" spans="2:9" ht="15" customHeight="1" thickBot="1" x14ac:dyDescent="0.3">
      <c r="B88" s="30" t="s">
        <v>16</v>
      </c>
      <c r="C88" s="79" t="s">
        <v>67</v>
      </c>
      <c r="D88" s="31">
        <f>(1/12)</f>
        <v>8.3333333333333329E-2</v>
      </c>
      <c r="E88" s="32">
        <f>D88*E27</f>
        <v>0</v>
      </c>
    </row>
    <row r="89" spans="2:9" ht="15" customHeight="1" thickBot="1" x14ac:dyDescent="0.3">
      <c r="B89" s="30" t="s">
        <v>52</v>
      </c>
      <c r="C89" s="79" t="s">
        <v>375</v>
      </c>
      <c r="D89" s="109"/>
      <c r="E89" s="32"/>
    </row>
    <row r="90" spans="2:9" ht="15.75" thickBot="1" x14ac:dyDescent="0.3">
      <c r="B90" s="30" t="s">
        <v>138</v>
      </c>
      <c r="C90" s="79" t="s">
        <v>68</v>
      </c>
      <c r="D90" s="31">
        <f>((D89/30)/12)</f>
        <v>0</v>
      </c>
      <c r="E90" s="32">
        <f>D90*E27</f>
        <v>0</v>
      </c>
      <c r="G90" s="1"/>
    </row>
    <row r="91" spans="2:9" ht="15.75" thickBot="1" x14ac:dyDescent="0.3">
      <c r="B91" s="30" t="s">
        <v>133</v>
      </c>
      <c r="C91" s="79" t="s">
        <v>376</v>
      </c>
      <c r="D91" s="108"/>
      <c r="E91" s="32"/>
      <c r="G91" s="1"/>
    </row>
    <row r="92" spans="2:9" ht="15.75" thickBot="1" x14ac:dyDescent="0.3">
      <c r="B92" s="30" t="s">
        <v>134</v>
      </c>
      <c r="C92" s="79" t="s">
        <v>69</v>
      </c>
      <c r="D92" s="31">
        <f>((5/30)/12)*D91</f>
        <v>0</v>
      </c>
      <c r="E92" s="32">
        <f>D92*E27</f>
        <v>0</v>
      </c>
    </row>
    <row r="93" spans="2:9" ht="15.75" thickBot="1" x14ac:dyDescent="0.3">
      <c r="B93" s="489" t="s">
        <v>70</v>
      </c>
      <c r="C93" s="490"/>
      <c r="D93" s="37">
        <f>SUM(D88,D90,D92)</f>
        <v>8.3333333333333329E-2</v>
      </c>
      <c r="E93" s="38">
        <f>SUM(E88,E90,E92)</f>
        <v>0</v>
      </c>
    </row>
    <row r="94" spans="2:9" ht="28.5" customHeight="1" thickBot="1" x14ac:dyDescent="0.3">
      <c r="B94" s="33" t="s">
        <v>22</v>
      </c>
      <c r="C94" s="39" t="s">
        <v>71</v>
      </c>
      <c r="D94" s="35">
        <f>D51*D93</f>
        <v>2.8166666666666666E-2</v>
      </c>
      <c r="E94" s="40">
        <f>D94*E27</f>
        <v>0</v>
      </c>
      <c r="F94" s="1"/>
      <c r="G94" s="3"/>
    </row>
    <row r="95" spans="2:9" ht="15.75" thickBot="1" x14ac:dyDescent="0.3">
      <c r="B95" s="489" t="s">
        <v>72</v>
      </c>
      <c r="C95" s="490"/>
      <c r="D95" s="37">
        <f>D94+D93</f>
        <v>0.11149999999999999</v>
      </c>
      <c r="E95" s="41">
        <f>E93+E94</f>
        <v>0</v>
      </c>
    </row>
    <row r="96" spans="2:9" ht="6.95" customHeight="1" thickBot="1" x14ac:dyDescent="0.3">
      <c r="B96" s="42"/>
      <c r="C96" s="42"/>
      <c r="D96" s="42"/>
      <c r="E96" s="43"/>
    </row>
    <row r="97" spans="2:8" ht="15.75" thickBot="1" x14ac:dyDescent="0.3">
      <c r="B97" s="497" t="s">
        <v>73</v>
      </c>
      <c r="C97" s="498"/>
      <c r="D97" s="498"/>
      <c r="E97" s="499"/>
    </row>
    <row r="98" spans="2:8" ht="32.25" customHeight="1" thickBot="1" x14ac:dyDescent="0.3">
      <c r="B98" s="28" t="s">
        <v>74</v>
      </c>
      <c r="C98" s="44" t="s">
        <v>75</v>
      </c>
      <c r="D98" s="7" t="s">
        <v>14</v>
      </c>
      <c r="E98" s="28" t="s">
        <v>15</v>
      </c>
    </row>
    <row r="99" spans="2:8" ht="15.75" thickBot="1" x14ac:dyDescent="0.3">
      <c r="B99" s="30" t="s">
        <v>50</v>
      </c>
      <c r="C99" t="s">
        <v>402</v>
      </c>
      <c r="D99" s="109"/>
      <c r="E99" s="32"/>
      <c r="H99" s="2"/>
    </row>
    <row r="100" spans="2:8" ht="15.75" thickBot="1" x14ac:dyDescent="0.3">
      <c r="B100" s="30" t="s">
        <v>137</v>
      </c>
      <c r="C100" s="45" t="s">
        <v>76</v>
      </c>
      <c r="D100" s="31">
        <f>(D99/30)/12</f>
        <v>0</v>
      </c>
      <c r="E100" s="32">
        <f>D100*E27</f>
        <v>0</v>
      </c>
      <c r="H100" s="2"/>
    </row>
    <row r="101" spans="2:8" ht="30.75" thickBot="1" x14ac:dyDescent="0.3">
      <c r="B101" s="30" t="s">
        <v>52</v>
      </c>
      <c r="C101" s="45" t="s">
        <v>403</v>
      </c>
      <c r="D101" s="109"/>
      <c r="E101" s="32"/>
      <c r="H101" s="2"/>
    </row>
    <row r="102" spans="2:8" ht="15.75" thickBot="1" x14ac:dyDescent="0.3">
      <c r="B102" s="30" t="s">
        <v>138</v>
      </c>
      <c r="C102" s="45" t="s">
        <v>77</v>
      </c>
      <c r="D102" s="31">
        <f>((D101/30)/12)*0.78%</f>
        <v>0</v>
      </c>
      <c r="E102" s="32">
        <f>D102*E27</f>
        <v>0</v>
      </c>
      <c r="H102" s="2"/>
    </row>
    <row r="103" spans="2:8" ht="30.75" thickBot="1" x14ac:dyDescent="0.3">
      <c r="B103" s="33" t="s">
        <v>20</v>
      </c>
      <c r="C103" s="34" t="s">
        <v>78</v>
      </c>
      <c r="D103" s="35">
        <f>((1/12)+(1/12/3))*1.7%*33.33%</f>
        <v>6.2956666666666666E-4</v>
      </c>
      <c r="E103" s="36">
        <f>D103*E27</f>
        <v>0</v>
      </c>
      <c r="H103" s="102"/>
    </row>
    <row r="104" spans="2:8" ht="15.75" thickBot="1" x14ac:dyDescent="0.3">
      <c r="B104" s="489" t="s">
        <v>72</v>
      </c>
      <c r="C104" s="490"/>
      <c r="D104" s="37">
        <f>SUM(D100,D102,D103)</f>
        <v>6.2956666666666666E-4</v>
      </c>
      <c r="E104" s="38">
        <f>SUM(E99:E103)</f>
        <v>0</v>
      </c>
      <c r="F104" s="101"/>
      <c r="H104" s="98"/>
    </row>
    <row r="105" spans="2:8" ht="6.95" customHeight="1" thickBot="1" x14ac:dyDescent="0.3">
      <c r="B105" s="46"/>
      <c r="C105" s="46"/>
      <c r="D105" s="46"/>
      <c r="E105" s="47"/>
    </row>
    <row r="106" spans="2:8" ht="15.75" thickBot="1" x14ac:dyDescent="0.3">
      <c r="B106" s="491" t="s">
        <v>79</v>
      </c>
      <c r="C106" s="492"/>
      <c r="D106" s="492"/>
      <c r="E106" s="493"/>
      <c r="H106" s="98"/>
    </row>
    <row r="107" spans="2:8" ht="15.75" thickBot="1" x14ac:dyDescent="0.3">
      <c r="B107" s="21">
        <v>4</v>
      </c>
      <c r="C107" s="472" t="s">
        <v>80</v>
      </c>
      <c r="D107" s="474"/>
      <c r="E107" s="21" t="s">
        <v>15</v>
      </c>
    </row>
    <row r="108" spans="2:8" ht="15" customHeight="1" thickBot="1" x14ac:dyDescent="0.3">
      <c r="B108" s="9" t="s">
        <v>65</v>
      </c>
      <c r="C108" s="494" t="s">
        <v>66</v>
      </c>
      <c r="D108" s="495"/>
      <c r="E108" s="22">
        <f>E95</f>
        <v>0</v>
      </c>
      <c r="G108" s="98"/>
    </row>
    <row r="109" spans="2:8" ht="15.75" thickBot="1" x14ac:dyDescent="0.3">
      <c r="B109" s="9" t="s">
        <v>74</v>
      </c>
      <c r="C109" s="494" t="s">
        <v>75</v>
      </c>
      <c r="D109" s="495"/>
      <c r="E109" s="22">
        <f>E104</f>
        <v>0</v>
      </c>
    </row>
    <row r="110" spans="2:8" ht="15.75" thickBot="1" x14ac:dyDescent="0.3">
      <c r="B110" s="466" t="s">
        <v>27</v>
      </c>
      <c r="C110" s="467"/>
      <c r="D110" s="468"/>
      <c r="E110" s="12">
        <f>SUM(E108:E109)</f>
        <v>0</v>
      </c>
    </row>
    <row r="111" spans="2:8" ht="6.95" customHeight="1" thickBot="1" x14ac:dyDescent="0.3">
      <c r="B111" s="496"/>
      <c r="C111" s="496"/>
      <c r="D111" s="496"/>
      <c r="E111" s="496"/>
    </row>
    <row r="112" spans="2:8" ht="15" customHeight="1" thickBot="1" x14ac:dyDescent="0.3">
      <c r="B112" s="469" t="s">
        <v>81</v>
      </c>
      <c r="C112" s="470"/>
      <c r="D112" s="470"/>
      <c r="E112" s="471"/>
    </row>
    <row r="113" spans="2:8" ht="15.75" thickBot="1" x14ac:dyDescent="0.3">
      <c r="B113" s="21">
        <v>5</v>
      </c>
      <c r="C113" s="472" t="s">
        <v>82</v>
      </c>
      <c r="D113" s="474"/>
      <c r="E113" s="21" t="s">
        <v>15</v>
      </c>
    </row>
    <row r="114" spans="2:8" ht="15.75" thickBot="1" x14ac:dyDescent="0.3">
      <c r="B114" s="9" t="s">
        <v>16</v>
      </c>
      <c r="C114" s="464" t="s">
        <v>83</v>
      </c>
      <c r="D114" s="465"/>
      <c r="E114" s="10">
        <f>'Uniforme de Copeiragem'!D10</f>
        <v>0</v>
      </c>
    </row>
    <row r="115" spans="2:8" ht="15.75" thickBot="1" x14ac:dyDescent="0.3">
      <c r="B115" s="9" t="s">
        <v>18</v>
      </c>
      <c r="C115" s="464" t="s">
        <v>84</v>
      </c>
      <c r="D115" s="465"/>
      <c r="E115" s="10">
        <f>'EPI Ag de Higien e Copeiragem'!F6</f>
        <v>0</v>
      </c>
    </row>
    <row r="116" spans="2:8" ht="15.75" thickBot="1" x14ac:dyDescent="0.3">
      <c r="B116" s="9" t="s">
        <v>20</v>
      </c>
      <c r="C116" s="464" t="s">
        <v>85</v>
      </c>
      <c r="D116" s="465"/>
      <c r="E116" s="10">
        <f>'Equipamentos Ag de Higienização'!H21</f>
        <v>0</v>
      </c>
    </row>
    <row r="117" spans="2:8" ht="15.75" thickBot="1" x14ac:dyDescent="0.3">
      <c r="B117" s="9" t="s">
        <v>22</v>
      </c>
      <c r="C117" s="464" t="s">
        <v>126</v>
      </c>
      <c r="D117" s="465"/>
      <c r="E117" s="10">
        <f>'Materiais Ag. de Higienização'!G19</f>
        <v>0</v>
      </c>
    </row>
    <row r="118" spans="2:8" ht="15.75" thickBot="1" x14ac:dyDescent="0.3">
      <c r="B118" s="9" t="s">
        <v>24</v>
      </c>
      <c r="C118" s="464" t="s">
        <v>26</v>
      </c>
      <c r="D118" s="465"/>
      <c r="E118" s="10">
        <v>0</v>
      </c>
    </row>
    <row r="119" spans="2:8" ht="15.75" thickBot="1" x14ac:dyDescent="0.3">
      <c r="B119" s="466" t="s">
        <v>45</v>
      </c>
      <c r="C119" s="467"/>
      <c r="D119" s="468"/>
      <c r="E119" s="12">
        <f>SUM(E114:E118)</f>
        <v>0</v>
      </c>
    </row>
    <row r="120" spans="2:8" ht="6.95" customHeight="1" thickBot="1" x14ac:dyDescent="0.3">
      <c r="B120" s="475"/>
      <c r="C120" s="475"/>
      <c r="D120" s="475"/>
      <c r="E120" s="475"/>
    </row>
    <row r="121" spans="2:8" ht="15.75" thickBot="1" x14ac:dyDescent="0.3">
      <c r="B121" s="476" t="s">
        <v>86</v>
      </c>
      <c r="C121" s="477"/>
      <c r="D121" s="478"/>
      <c r="E121" s="48">
        <f>D35+D51+D83+D95+D104</f>
        <v>0.70121290000000003</v>
      </c>
    </row>
    <row r="122" spans="2:8" ht="6.95" customHeight="1" thickBot="1" x14ac:dyDescent="0.3">
      <c r="B122" s="475"/>
      <c r="C122" s="475"/>
      <c r="D122" s="475"/>
      <c r="E122" s="475"/>
    </row>
    <row r="123" spans="2:8" ht="15.75" thickBot="1" x14ac:dyDescent="0.3">
      <c r="B123" s="479" t="s">
        <v>87</v>
      </c>
      <c r="C123" s="480"/>
      <c r="D123" s="481"/>
      <c r="E123" s="276">
        <f>E27+E72+E83+E110+E119</f>
        <v>0</v>
      </c>
    </row>
    <row r="124" spans="2:8" ht="6.95" customHeight="1" thickBot="1" x14ac:dyDescent="0.3">
      <c r="B124" s="475"/>
      <c r="C124" s="475"/>
      <c r="D124" s="475"/>
      <c r="E124" s="475"/>
    </row>
    <row r="125" spans="2:8" ht="15" customHeight="1" thickBot="1" x14ac:dyDescent="0.3">
      <c r="B125" s="482" t="s">
        <v>88</v>
      </c>
      <c r="C125" s="483"/>
      <c r="D125" s="483"/>
      <c r="E125" s="484"/>
    </row>
    <row r="126" spans="2:8" ht="15.75" thickBot="1" x14ac:dyDescent="0.3">
      <c r="B126" s="50">
        <v>6</v>
      </c>
      <c r="C126" s="51" t="s">
        <v>89</v>
      </c>
      <c r="D126" s="78" t="s">
        <v>14</v>
      </c>
      <c r="E126" s="78" t="s">
        <v>15</v>
      </c>
    </row>
    <row r="127" spans="2:8" ht="15.75" thickBot="1" x14ac:dyDescent="0.3">
      <c r="B127" s="52" t="s">
        <v>16</v>
      </c>
      <c r="C127" s="53" t="s">
        <v>90</v>
      </c>
      <c r="D127" s="231"/>
      <c r="E127" s="54">
        <f>D127*E123</f>
        <v>0</v>
      </c>
    </row>
    <row r="128" spans="2:8" ht="15.75" thickBot="1" x14ac:dyDescent="0.3">
      <c r="B128" s="52" t="s">
        <v>18</v>
      </c>
      <c r="C128" s="53" t="s">
        <v>91</v>
      </c>
      <c r="D128" s="231"/>
      <c r="E128" s="54">
        <f>D128*(E123+E127)</f>
        <v>0</v>
      </c>
      <c r="H128" s="3"/>
    </row>
    <row r="129" spans="2:5" ht="15" customHeight="1" thickBot="1" x14ac:dyDescent="0.3">
      <c r="B129" s="485" t="s">
        <v>92</v>
      </c>
      <c r="C129" s="486"/>
      <c r="D129" s="63">
        <f>SUM(D127:D128)</f>
        <v>0</v>
      </c>
      <c r="E129" s="55">
        <f>SUM(E127:E128)</f>
        <v>0</v>
      </c>
    </row>
    <row r="130" spans="2:5" ht="15.75" thickBot="1" x14ac:dyDescent="0.3">
      <c r="B130" s="52" t="s">
        <v>20</v>
      </c>
      <c r="C130" s="64" t="s">
        <v>93</v>
      </c>
      <c r="D130" s="289"/>
      <c r="E130" s="53"/>
    </row>
    <row r="131" spans="2:5" ht="15.75" thickBot="1" x14ac:dyDescent="0.3">
      <c r="B131" s="56"/>
      <c r="C131" s="53" t="s">
        <v>94</v>
      </c>
      <c r="D131" s="235"/>
      <c r="E131" s="54">
        <f>D131*(E123+E129)/(1-D135)</f>
        <v>0</v>
      </c>
    </row>
    <row r="132" spans="2:5" ht="15.75" thickBot="1" x14ac:dyDescent="0.3">
      <c r="B132" s="56"/>
      <c r="C132" s="53" t="s">
        <v>95</v>
      </c>
      <c r="D132" s="235"/>
      <c r="E132" s="54">
        <f>D132*(E123+E129)/(1-D135)</f>
        <v>0</v>
      </c>
    </row>
    <row r="133" spans="2:5" ht="15.75" thickBot="1" x14ac:dyDescent="0.3">
      <c r="B133" s="56"/>
      <c r="C133" s="53" t="s">
        <v>96</v>
      </c>
      <c r="D133" s="235"/>
      <c r="E133" s="54">
        <f>D133*(E123+E129)/(1-D135)</f>
        <v>0</v>
      </c>
    </row>
    <row r="134" spans="2:5" ht="15.75" thickBot="1" x14ac:dyDescent="0.3">
      <c r="B134" s="232"/>
      <c r="C134" s="18" t="s">
        <v>320</v>
      </c>
      <c r="D134" s="235"/>
      <c r="E134" s="54">
        <f>D134*(E123+E129)/(1-D135)</f>
        <v>0</v>
      </c>
    </row>
    <row r="135" spans="2:5" ht="15" customHeight="1" thickBot="1" x14ac:dyDescent="0.3">
      <c r="B135" s="487" t="s">
        <v>97</v>
      </c>
      <c r="C135" s="488"/>
      <c r="D135" s="57">
        <f>SUM(D131:D134)</f>
        <v>0</v>
      </c>
      <c r="E135" s="55">
        <f>SUM(E131:E133)</f>
        <v>0</v>
      </c>
    </row>
    <row r="136" spans="2:5" ht="15.75" thickBot="1" x14ac:dyDescent="0.3">
      <c r="B136" s="466" t="s">
        <v>27</v>
      </c>
      <c r="C136" s="467"/>
      <c r="D136" s="468"/>
      <c r="E136" s="12">
        <f>E129+E135</f>
        <v>0</v>
      </c>
    </row>
    <row r="137" spans="2:5" ht="6.95" customHeight="1" thickBot="1" x14ac:dyDescent="0.3"/>
    <row r="138" spans="2:5" ht="15" customHeight="1" thickBot="1" x14ac:dyDescent="0.3">
      <c r="B138" s="469" t="s">
        <v>98</v>
      </c>
      <c r="C138" s="470"/>
      <c r="D138" s="470"/>
      <c r="E138" s="471"/>
    </row>
    <row r="139" spans="2:5" ht="26.85" customHeight="1" thickBot="1" x14ac:dyDescent="0.3">
      <c r="B139" s="472" t="s">
        <v>99</v>
      </c>
      <c r="C139" s="473"/>
      <c r="D139" s="474"/>
      <c r="E139" s="21" t="s">
        <v>15</v>
      </c>
    </row>
    <row r="140" spans="2:5" ht="15.75" thickBot="1" x14ac:dyDescent="0.3">
      <c r="B140" s="9" t="s">
        <v>16</v>
      </c>
      <c r="C140" s="464" t="s">
        <v>12</v>
      </c>
      <c r="D140" s="465"/>
      <c r="E140" s="58">
        <f>E27</f>
        <v>0</v>
      </c>
    </row>
    <row r="141" spans="2:5" ht="26.85" customHeight="1" thickBot="1" x14ac:dyDescent="0.3">
      <c r="B141" s="9" t="s">
        <v>18</v>
      </c>
      <c r="C141" s="464" t="s">
        <v>28</v>
      </c>
      <c r="D141" s="465"/>
      <c r="E141" s="58">
        <f>E72</f>
        <v>0</v>
      </c>
    </row>
    <row r="142" spans="2:5" ht="15.75" thickBot="1" x14ac:dyDescent="0.3">
      <c r="B142" s="9" t="s">
        <v>20</v>
      </c>
      <c r="C142" s="464" t="s">
        <v>55</v>
      </c>
      <c r="D142" s="465"/>
      <c r="E142" s="58">
        <f>E83</f>
        <v>0</v>
      </c>
    </row>
    <row r="143" spans="2:5" ht="26.85" customHeight="1" thickBot="1" x14ac:dyDescent="0.3">
      <c r="B143" s="9" t="s">
        <v>22</v>
      </c>
      <c r="C143" s="464" t="s">
        <v>100</v>
      </c>
      <c r="D143" s="465"/>
      <c r="E143" s="58">
        <f>E110</f>
        <v>0</v>
      </c>
    </row>
    <row r="144" spans="2:5" ht="15.75" thickBot="1" x14ac:dyDescent="0.3">
      <c r="B144" s="9" t="s">
        <v>24</v>
      </c>
      <c r="C144" s="464" t="s">
        <v>81</v>
      </c>
      <c r="D144" s="465"/>
      <c r="E144" s="58">
        <f>E119</f>
        <v>0</v>
      </c>
    </row>
    <row r="145" spans="2:5" ht="15.75" thickBot="1" x14ac:dyDescent="0.3">
      <c r="B145" s="9" t="s">
        <v>25</v>
      </c>
      <c r="C145" s="464" t="s">
        <v>101</v>
      </c>
      <c r="D145" s="465"/>
      <c r="E145" s="58">
        <f>E136</f>
        <v>0</v>
      </c>
    </row>
    <row r="146" spans="2:5" ht="24" customHeight="1" thickBot="1" x14ac:dyDescent="0.3">
      <c r="B146" s="466" t="s">
        <v>102</v>
      </c>
      <c r="C146" s="467"/>
      <c r="D146" s="468"/>
      <c r="E146" s="59">
        <f>SUM(E140:E145)</f>
        <v>0</v>
      </c>
    </row>
  </sheetData>
  <mergeCells count="87">
    <mergeCell ref="B6:D6"/>
    <mergeCell ref="B1:E1"/>
    <mergeCell ref="B2:E2"/>
    <mergeCell ref="B3:D3"/>
    <mergeCell ref="B4:D4"/>
    <mergeCell ref="B5:D5"/>
    <mergeCell ref="C21:D21"/>
    <mergeCell ref="B7:D7"/>
    <mergeCell ref="B8:D8"/>
    <mergeCell ref="B9:D9"/>
    <mergeCell ref="B10:D10"/>
    <mergeCell ref="B11:D11"/>
    <mergeCell ref="B12:C12"/>
    <mergeCell ref="B13:D13"/>
    <mergeCell ref="B14:D14"/>
    <mergeCell ref="B15:E15"/>
    <mergeCell ref="B16:E16"/>
    <mergeCell ref="C18:D18"/>
    <mergeCell ref="B37:D37"/>
    <mergeCell ref="C22:D22"/>
    <mergeCell ref="C23:D23"/>
    <mergeCell ref="C24:D24"/>
    <mergeCell ref="C25:D25"/>
    <mergeCell ref="C26:D26"/>
    <mergeCell ref="B27:D27"/>
    <mergeCell ref="B28:E28"/>
    <mergeCell ref="B29:E29"/>
    <mergeCell ref="B30:E30"/>
    <mergeCell ref="B35:C35"/>
    <mergeCell ref="B36:E36"/>
    <mergeCell ref="C70:D70"/>
    <mergeCell ref="B38:E38"/>
    <mergeCell ref="B39:E39"/>
    <mergeCell ref="E43:E44"/>
    <mergeCell ref="B51:C51"/>
    <mergeCell ref="B52:E52"/>
    <mergeCell ref="B53:E53"/>
    <mergeCell ref="B65:D65"/>
    <mergeCell ref="C66:E66"/>
    <mergeCell ref="B67:E67"/>
    <mergeCell ref="C68:D68"/>
    <mergeCell ref="C69:D69"/>
    <mergeCell ref="B97:E97"/>
    <mergeCell ref="C71:D71"/>
    <mergeCell ref="B72:D72"/>
    <mergeCell ref="B73:E73"/>
    <mergeCell ref="B74:E74"/>
    <mergeCell ref="B76:C76"/>
    <mergeCell ref="B83:C83"/>
    <mergeCell ref="B84:E84"/>
    <mergeCell ref="B85:E85"/>
    <mergeCell ref="B86:E86"/>
    <mergeCell ref="B93:C93"/>
    <mergeCell ref="B95:C95"/>
    <mergeCell ref="C116:D116"/>
    <mergeCell ref="B104:C104"/>
    <mergeCell ref="B106:E106"/>
    <mergeCell ref="C107:D107"/>
    <mergeCell ref="C108:D108"/>
    <mergeCell ref="C109:D109"/>
    <mergeCell ref="B110:D110"/>
    <mergeCell ref="B111:E111"/>
    <mergeCell ref="B112:E112"/>
    <mergeCell ref="C113:D113"/>
    <mergeCell ref="C114:D114"/>
    <mergeCell ref="C115:D115"/>
    <mergeCell ref="B136:D136"/>
    <mergeCell ref="C117:D117"/>
    <mergeCell ref="C118:D118"/>
    <mergeCell ref="B119:D119"/>
    <mergeCell ref="B120:E120"/>
    <mergeCell ref="B121:D121"/>
    <mergeCell ref="B122:E122"/>
    <mergeCell ref="B123:D123"/>
    <mergeCell ref="B124:E124"/>
    <mergeCell ref="B125:E125"/>
    <mergeCell ref="B129:C129"/>
    <mergeCell ref="B135:C135"/>
    <mergeCell ref="C144:D144"/>
    <mergeCell ref="C145:D145"/>
    <mergeCell ref="B146:D146"/>
    <mergeCell ref="B138:E138"/>
    <mergeCell ref="B139:D139"/>
    <mergeCell ref="C140:D140"/>
    <mergeCell ref="C141:D141"/>
    <mergeCell ref="C142:D142"/>
    <mergeCell ref="C143:D143"/>
  </mergeCells>
  <pageMargins left="0.511811024" right="0.511811024" top="0.78740157499999996" bottom="0.78740157499999996" header="0.31496062000000002" footer="0.31496062000000002"/>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I146"/>
  <sheetViews>
    <sheetView zoomScale="110" zoomScaleNormal="110" workbookViewId="0">
      <selection activeCell="B2" sqref="B2:E2"/>
    </sheetView>
  </sheetViews>
  <sheetFormatPr defaultColWidth="8.85546875" defaultRowHeight="15" x14ac:dyDescent="0.25"/>
  <cols>
    <col min="1" max="1" width="7.5703125" customWidth="1"/>
    <col min="2" max="2" width="9.28515625" customWidth="1"/>
    <col min="3" max="3" width="34.42578125" customWidth="1"/>
    <col min="4" max="4" width="15.7109375" customWidth="1"/>
    <col min="5" max="5" width="22.7109375" customWidth="1"/>
    <col min="6" max="6" width="12.28515625" bestFit="1" customWidth="1"/>
    <col min="7" max="7" width="16" customWidth="1"/>
    <col min="8" max="8" width="12.85546875" bestFit="1" customWidth="1"/>
    <col min="9" max="9" width="25.42578125" customWidth="1"/>
  </cols>
  <sheetData>
    <row r="1" spans="2:7" ht="15.75" thickBot="1" x14ac:dyDescent="0.3">
      <c r="B1" s="529" t="s">
        <v>0</v>
      </c>
      <c r="C1" s="530"/>
      <c r="D1" s="530"/>
      <c r="E1" s="531"/>
    </row>
    <row r="2" spans="2:7" ht="15.75" thickBot="1" x14ac:dyDescent="0.3">
      <c r="B2" s="532" t="s">
        <v>418</v>
      </c>
      <c r="C2" s="533"/>
      <c r="D2" s="533"/>
      <c r="E2" s="534"/>
    </row>
    <row r="3" spans="2:7" ht="15.75" thickBot="1" x14ac:dyDescent="0.3">
      <c r="B3" s="526" t="s">
        <v>1</v>
      </c>
      <c r="C3" s="527"/>
      <c r="D3" s="528"/>
      <c r="E3" s="5" t="s">
        <v>2</v>
      </c>
    </row>
    <row r="4" spans="2:7" ht="15.75" thickBot="1" x14ac:dyDescent="0.3">
      <c r="B4" s="526" t="s">
        <v>3</v>
      </c>
      <c r="C4" s="527"/>
      <c r="D4" s="528"/>
      <c r="E4" s="5">
        <v>1</v>
      </c>
    </row>
    <row r="5" spans="2:7" ht="15.75" thickBot="1" x14ac:dyDescent="0.3">
      <c r="B5" s="526" t="s">
        <v>4</v>
      </c>
      <c r="C5" s="527"/>
      <c r="D5" s="528"/>
      <c r="E5" s="5">
        <v>2</v>
      </c>
    </row>
    <row r="6" spans="2:7" ht="15.75" thickBot="1" x14ac:dyDescent="0.3">
      <c r="B6" s="526" t="s">
        <v>5</v>
      </c>
      <c r="C6" s="527"/>
      <c r="D6" s="528"/>
      <c r="E6" s="82">
        <v>12</v>
      </c>
    </row>
    <row r="7" spans="2:7" ht="15.75" thickBot="1" x14ac:dyDescent="0.3">
      <c r="B7" s="523" t="s">
        <v>130</v>
      </c>
      <c r="C7" s="524"/>
      <c r="D7" s="525"/>
      <c r="E7" s="6"/>
    </row>
    <row r="8" spans="2:7" ht="15.75" thickBot="1" x14ac:dyDescent="0.3">
      <c r="B8" s="523" t="s">
        <v>6</v>
      </c>
      <c r="C8" s="524"/>
      <c r="D8" s="525"/>
      <c r="E8" s="33"/>
    </row>
    <row r="9" spans="2:7" ht="15.75" customHeight="1" thickBot="1" x14ac:dyDescent="0.3">
      <c r="B9" s="523" t="s">
        <v>127</v>
      </c>
      <c r="C9" s="524"/>
      <c r="D9" s="525"/>
      <c r="E9" s="33"/>
    </row>
    <row r="10" spans="2:7" ht="15.75" customHeight="1" thickBot="1" x14ac:dyDescent="0.3">
      <c r="B10" s="523" t="s">
        <v>129</v>
      </c>
      <c r="C10" s="524"/>
      <c r="D10" s="525"/>
      <c r="E10" s="33"/>
    </row>
    <row r="11" spans="2:7" ht="15.75" thickBot="1" x14ac:dyDescent="0.3">
      <c r="B11" s="526" t="s">
        <v>7</v>
      </c>
      <c r="C11" s="527"/>
      <c r="D11" s="528"/>
      <c r="E11" s="5" t="s">
        <v>8</v>
      </c>
    </row>
    <row r="12" spans="2:7" ht="15.75" thickBot="1" x14ac:dyDescent="0.3">
      <c r="B12" s="526" t="s">
        <v>136</v>
      </c>
      <c r="C12" s="527"/>
      <c r="D12" s="5">
        <v>2025</v>
      </c>
      <c r="E12" s="5">
        <v>253</v>
      </c>
      <c r="F12" s="90"/>
      <c r="G12" s="90"/>
    </row>
    <row r="13" spans="2:7" ht="15.75" thickBot="1" x14ac:dyDescent="0.3">
      <c r="B13" s="526" t="s">
        <v>9</v>
      </c>
      <c r="C13" s="527"/>
      <c r="D13" s="528"/>
      <c r="E13" s="5" t="s">
        <v>10</v>
      </c>
    </row>
    <row r="14" spans="2:7" ht="15.75" thickBot="1" x14ac:dyDescent="0.3">
      <c r="B14" s="526" t="s">
        <v>11</v>
      </c>
      <c r="C14" s="527"/>
      <c r="D14" s="528"/>
      <c r="E14" s="60"/>
    </row>
    <row r="15" spans="2:7" ht="6" customHeight="1" thickBot="1" x14ac:dyDescent="0.3">
      <c r="B15" s="475"/>
      <c r="C15" s="475"/>
      <c r="D15" s="475"/>
      <c r="E15" s="475"/>
    </row>
    <row r="16" spans="2:7" ht="15" customHeight="1" thickBot="1" x14ac:dyDescent="0.3">
      <c r="B16" s="469" t="s">
        <v>12</v>
      </c>
      <c r="C16" s="470"/>
      <c r="D16" s="470"/>
      <c r="E16" s="471"/>
    </row>
    <row r="17" spans="2:6" ht="15.75" thickBot="1" x14ac:dyDescent="0.3">
      <c r="B17" s="7">
        <v>1</v>
      </c>
      <c r="C17" s="81" t="s">
        <v>13</v>
      </c>
      <c r="D17" s="7" t="s">
        <v>14</v>
      </c>
      <c r="E17" s="7" t="s">
        <v>15</v>
      </c>
    </row>
    <row r="18" spans="2:6" ht="15.75" thickBot="1" x14ac:dyDescent="0.3">
      <c r="B18" s="9" t="s">
        <v>16</v>
      </c>
      <c r="C18" s="464" t="s">
        <v>17</v>
      </c>
      <c r="D18" s="465"/>
      <c r="E18" s="61"/>
    </row>
    <row r="19" spans="2:6" ht="15.75" thickBot="1" x14ac:dyDescent="0.3">
      <c r="B19" s="9" t="s">
        <v>18</v>
      </c>
      <c r="C19" s="11" t="s">
        <v>19</v>
      </c>
      <c r="D19" s="243"/>
      <c r="E19" s="10">
        <f>TRUNC(D19*E18,2)</f>
        <v>0</v>
      </c>
    </row>
    <row r="20" spans="2:6" ht="15.75" thickBot="1" x14ac:dyDescent="0.3">
      <c r="B20" s="9" t="s">
        <v>20</v>
      </c>
      <c r="C20" s="11" t="s">
        <v>21</v>
      </c>
      <c r="D20" s="243"/>
      <c r="E20" s="10">
        <f>TRUNC(D20*E14,2)</f>
        <v>0</v>
      </c>
    </row>
    <row r="21" spans="2:6" ht="15.75" thickBot="1" x14ac:dyDescent="0.3">
      <c r="B21" s="9" t="s">
        <v>22</v>
      </c>
      <c r="C21" s="464" t="s">
        <v>23</v>
      </c>
      <c r="D21" s="465"/>
      <c r="E21" s="244">
        <v>0</v>
      </c>
    </row>
    <row r="22" spans="2:6" ht="15.75" thickBot="1" x14ac:dyDescent="0.3">
      <c r="B22" s="9" t="s">
        <v>24</v>
      </c>
      <c r="C22" s="464" t="s">
        <v>333</v>
      </c>
      <c r="D22" s="465"/>
      <c r="E22" s="10">
        <v>0</v>
      </c>
    </row>
    <row r="23" spans="2:6" ht="15.75" thickBot="1" x14ac:dyDescent="0.3">
      <c r="B23" s="9" t="s">
        <v>25</v>
      </c>
      <c r="C23" s="464" t="s">
        <v>168</v>
      </c>
      <c r="D23" s="465"/>
      <c r="E23" s="10">
        <v>0</v>
      </c>
    </row>
    <row r="24" spans="2:6" ht="15.75" thickBot="1" x14ac:dyDescent="0.3">
      <c r="B24" s="9" t="s">
        <v>41</v>
      </c>
      <c r="C24" s="464" t="s">
        <v>334</v>
      </c>
      <c r="D24" s="465"/>
      <c r="E24" s="10">
        <v>0</v>
      </c>
    </row>
    <row r="25" spans="2:6" ht="15.75" thickBot="1" x14ac:dyDescent="0.3">
      <c r="B25" s="9" t="s">
        <v>43</v>
      </c>
      <c r="C25" s="464" t="s">
        <v>335</v>
      </c>
      <c r="D25" s="465"/>
      <c r="E25" s="10">
        <v>0</v>
      </c>
    </row>
    <row r="26" spans="2:6" ht="15.75" thickBot="1" x14ac:dyDescent="0.3">
      <c r="B26" s="9" t="s">
        <v>174</v>
      </c>
      <c r="C26" s="464" t="s">
        <v>26</v>
      </c>
      <c r="D26" s="465"/>
      <c r="E26" s="10">
        <v>0</v>
      </c>
    </row>
    <row r="27" spans="2:6" ht="15.75" thickBot="1" x14ac:dyDescent="0.3">
      <c r="B27" s="466" t="s">
        <v>27</v>
      </c>
      <c r="C27" s="467"/>
      <c r="D27" s="468"/>
      <c r="E27" s="12">
        <f>SUM(E18:E26)</f>
        <v>0</v>
      </c>
    </row>
    <row r="28" spans="2:6" ht="6.95" customHeight="1" thickBot="1" x14ac:dyDescent="0.3">
      <c r="B28" s="475"/>
      <c r="C28" s="475"/>
      <c r="D28" s="475"/>
      <c r="E28" s="475"/>
    </row>
    <row r="29" spans="2:6" ht="15" customHeight="1" thickBot="1" x14ac:dyDescent="0.3">
      <c r="B29" s="469" t="s">
        <v>28</v>
      </c>
      <c r="C29" s="470"/>
      <c r="D29" s="470"/>
      <c r="E29" s="471"/>
    </row>
    <row r="30" spans="2:6" ht="15" customHeight="1" thickBot="1" x14ac:dyDescent="0.3">
      <c r="B30" s="513" t="s">
        <v>131</v>
      </c>
      <c r="C30" s="514"/>
      <c r="D30" s="514"/>
      <c r="E30" s="515"/>
    </row>
    <row r="31" spans="2:6" ht="26.85" customHeight="1" thickBot="1" x14ac:dyDescent="0.3">
      <c r="B31" s="7" t="s">
        <v>29</v>
      </c>
      <c r="C31" s="290" t="s">
        <v>30</v>
      </c>
      <c r="D31" s="7" t="s">
        <v>14</v>
      </c>
      <c r="E31" s="7" t="s">
        <v>15</v>
      </c>
    </row>
    <row r="32" spans="2:6" ht="15.75" thickBot="1" x14ac:dyDescent="0.3">
      <c r="B32" s="9" t="s">
        <v>16</v>
      </c>
      <c r="C32" s="13" t="s">
        <v>31</v>
      </c>
      <c r="D32" s="14">
        <f>1/12</f>
        <v>8.3333333333333329E-2</v>
      </c>
      <c r="E32" s="10">
        <f>TRUNC(($D$32)*E27,2)</f>
        <v>0</v>
      </c>
      <c r="F32" s="3"/>
    </row>
    <row r="33" spans="2:7" ht="15.75" thickBot="1" x14ac:dyDescent="0.3">
      <c r="B33" s="9" t="s">
        <v>18</v>
      </c>
      <c r="C33" s="13" t="s">
        <v>132</v>
      </c>
      <c r="D33" s="14">
        <f>(1/3)*(1/12)</f>
        <v>2.7777777777777776E-2</v>
      </c>
      <c r="E33" s="10">
        <f>TRUNC(($D$33)*E27,2)</f>
        <v>0</v>
      </c>
      <c r="F33" s="83"/>
      <c r="G33" s="84"/>
    </row>
    <row r="34" spans="2:7" ht="15.75" thickBot="1" x14ac:dyDescent="0.3">
      <c r="B34" s="92" t="s">
        <v>20</v>
      </c>
      <c r="C34" s="11" t="s">
        <v>337</v>
      </c>
      <c r="D34" s="14">
        <f>1/12</f>
        <v>8.3333333333333329E-2</v>
      </c>
      <c r="E34" s="10">
        <f>TRUNC(D34*E27,2)</f>
        <v>0</v>
      </c>
      <c r="F34" s="83"/>
      <c r="G34" s="84"/>
    </row>
    <row r="35" spans="2:7" ht="15.75" thickBot="1" x14ac:dyDescent="0.3">
      <c r="B35" s="516" t="s">
        <v>27</v>
      </c>
      <c r="C35" s="518"/>
      <c r="D35" s="15">
        <f>SUM(D32:D34)</f>
        <v>0.19444444444444442</v>
      </c>
      <c r="E35" s="16">
        <f>SUM(E32:E34)</f>
        <v>0</v>
      </c>
      <c r="F35" s="85"/>
      <c r="G35" s="84"/>
    </row>
    <row r="36" spans="2:7" ht="6.75" customHeight="1" thickBot="1" x14ac:dyDescent="0.3">
      <c r="B36" s="522"/>
      <c r="C36" s="522"/>
      <c r="D36" s="522"/>
      <c r="E36" s="522"/>
      <c r="F36" s="85"/>
      <c r="G36" s="85"/>
    </row>
    <row r="37" spans="2:7" ht="15.75" thickBot="1" x14ac:dyDescent="0.3">
      <c r="B37" s="519" t="s">
        <v>32</v>
      </c>
      <c r="C37" s="520"/>
      <c r="D37" s="521"/>
      <c r="E37" s="17">
        <f>E27+E35</f>
        <v>0</v>
      </c>
      <c r="F37" s="85"/>
      <c r="G37" s="84"/>
    </row>
    <row r="38" spans="2:7" ht="6.95" customHeight="1" thickBot="1" x14ac:dyDescent="0.3">
      <c r="B38" s="475"/>
      <c r="C38" s="475"/>
      <c r="D38" s="475"/>
      <c r="E38" s="475"/>
    </row>
    <row r="39" spans="2:7" ht="37.35" customHeight="1" thickBot="1" x14ac:dyDescent="0.3">
      <c r="B39" s="506" t="s">
        <v>33</v>
      </c>
      <c r="C39" s="507"/>
      <c r="D39" s="507"/>
      <c r="E39" s="508"/>
      <c r="G39" s="3"/>
    </row>
    <row r="40" spans="2:7" ht="15.75" thickBot="1" x14ac:dyDescent="0.3">
      <c r="B40" s="7" t="s">
        <v>34</v>
      </c>
      <c r="C40" s="8" t="s">
        <v>35</v>
      </c>
      <c r="D40" s="7" t="s">
        <v>14</v>
      </c>
      <c r="E40" s="7" t="s">
        <v>15</v>
      </c>
    </row>
    <row r="41" spans="2:7" ht="15.75" thickBot="1" x14ac:dyDescent="0.3">
      <c r="B41" s="9" t="s">
        <v>16</v>
      </c>
      <c r="C41" s="18" t="s">
        <v>36</v>
      </c>
      <c r="D41" s="105">
        <v>0.2</v>
      </c>
      <c r="E41" s="10">
        <f>TRUNC(($D$41)*E37,2)</f>
        <v>0</v>
      </c>
    </row>
    <row r="42" spans="2:7" ht="15.75" thickBot="1" x14ac:dyDescent="0.3">
      <c r="B42" s="9" t="s">
        <v>18</v>
      </c>
      <c r="C42" s="18" t="s">
        <v>37</v>
      </c>
      <c r="D42" s="19">
        <v>2.5000000000000001E-2</v>
      </c>
      <c r="E42" s="10">
        <f>TRUNC(($D$42)*E37,2)</f>
        <v>0</v>
      </c>
    </row>
    <row r="43" spans="2:7" ht="15.75" thickBot="1" x14ac:dyDescent="0.3">
      <c r="B43" s="9" t="s">
        <v>133</v>
      </c>
      <c r="C43" s="293" t="s">
        <v>324</v>
      </c>
      <c r="D43" s="105"/>
      <c r="E43" s="509">
        <f>TRUNC((D43*D44)*E37,2)</f>
        <v>0</v>
      </c>
    </row>
    <row r="44" spans="2:7" ht="15.75" thickBot="1" x14ac:dyDescent="0.3">
      <c r="B44" s="9" t="s">
        <v>134</v>
      </c>
      <c r="C44" s="293" t="s">
        <v>135</v>
      </c>
      <c r="D44" s="106"/>
      <c r="E44" s="510"/>
    </row>
    <row r="45" spans="2:7" ht="15.75" thickBot="1" x14ac:dyDescent="0.3">
      <c r="B45" s="9" t="s">
        <v>22</v>
      </c>
      <c r="C45" s="18" t="s">
        <v>38</v>
      </c>
      <c r="D45" s="19">
        <v>1.4999999999999999E-2</v>
      </c>
      <c r="E45" s="10">
        <f>TRUNC(($D$45)*E37,2)</f>
        <v>0</v>
      </c>
    </row>
    <row r="46" spans="2:7" ht="15.75" thickBot="1" x14ac:dyDescent="0.3">
      <c r="B46" s="9" t="s">
        <v>24</v>
      </c>
      <c r="C46" s="18" t="s">
        <v>39</v>
      </c>
      <c r="D46" s="19">
        <v>0.01</v>
      </c>
      <c r="E46" s="10">
        <f>TRUNC(($D$46)*E37,2)</f>
        <v>0</v>
      </c>
    </row>
    <row r="47" spans="2:7" ht="15.75" thickBot="1" x14ac:dyDescent="0.3">
      <c r="B47" s="9" t="s">
        <v>25</v>
      </c>
      <c r="C47" s="18" t="s">
        <v>40</v>
      </c>
      <c r="D47" s="19">
        <v>6.0000000000000001E-3</v>
      </c>
      <c r="E47" s="10">
        <f>TRUNC(($D$47)*E37,2)</f>
        <v>0</v>
      </c>
    </row>
    <row r="48" spans="2:7" ht="15.75" thickBot="1" x14ac:dyDescent="0.3">
      <c r="B48" s="9" t="s">
        <v>41</v>
      </c>
      <c r="C48" s="18" t="s">
        <v>42</v>
      </c>
      <c r="D48" s="19">
        <v>2E-3</v>
      </c>
      <c r="E48" s="10">
        <f>TRUNC(($D$48)*E37,2)</f>
        <v>0</v>
      </c>
    </row>
    <row r="49" spans="2:6" ht="15.75" thickBot="1" x14ac:dyDescent="0.3">
      <c r="B49" s="9" t="s">
        <v>43</v>
      </c>
      <c r="C49" s="18" t="s">
        <v>44</v>
      </c>
      <c r="D49" s="19">
        <v>0.08</v>
      </c>
      <c r="E49" s="10">
        <f>TRUNC(($D$49)*E37,2)</f>
        <v>0</v>
      </c>
    </row>
    <row r="50" spans="2:6" ht="15.75" thickBot="1" x14ac:dyDescent="0.3">
      <c r="B50" s="9" t="s">
        <v>174</v>
      </c>
      <c r="C50" s="245" t="s">
        <v>340</v>
      </c>
      <c r="D50" s="105">
        <v>0</v>
      </c>
      <c r="E50" s="10">
        <f>TRUNC(($D$50)*E37,2)</f>
        <v>0</v>
      </c>
    </row>
    <row r="51" spans="2:6" ht="15.75" thickBot="1" x14ac:dyDescent="0.3">
      <c r="B51" s="511" t="s">
        <v>45</v>
      </c>
      <c r="C51" s="512"/>
      <c r="D51" s="20">
        <f>SUM(D41:D42,(D43*D44),D45:D49)</f>
        <v>0.33800000000000002</v>
      </c>
      <c r="E51" s="16">
        <f>SUM(E41:E49)</f>
        <v>0</v>
      </c>
    </row>
    <row r="52" spans="2:6" ht="7.5" customHeight="1" thickBot="1" x14ac:dyDescent="0.3">
      <c r="B52" s="475"/>
      <c r="C52" s="475"/>
      <c r="D52" s="475"/>
      <c r="E52" s="475"/>
    </row>
    <row r="53" spans="2:6" ht="15" customHeight="1" thickBot="1" x14ac:dyDescent="0.3">
      <c r="B53" s="513" t="s">
        <v>46</v>
      </c>
      <c r="C53" s="514"/>
      <c r="D53" s="514"/>
      <c r="E53" s="515"/>
    </row>
    <row r="54" spans="2:6" ht="24.75" customHeight="1" thickBot="1" x14ac:dyDescent="0.3">
      <c r="B54" s="7" t="s">
        <v>47</v>
      </c>
      <c r="C54" s="88" t="s">
        <v>48</v>
      </c>
      <c r="D54" s="89" t="s">
        <v>139</v>
      </c>
      <c r="E54" s="7" t="s">
        <v>15</v>
      </c>
    </row>
    <row r="55" spans="2:6" ht="15.75" thickBot="1" x14ac:dyDescent="0.3">
      <c r="B55" s="9" t="s">
        <v>50</v>
      </c>
      <c r="C55" s="13" t="s">
        <v>49</v>
      </c>
      <c r="D55" s="233"/>
      <c r="E55" s="86">
        <f>TRUNC(((E12/12))*2*(D55),2)</f>
        <v>0</v>
      </c>
      <c r="F55" s="3"/>
    </row>
    <row r="56" spans="2:6" ht="30" customHeight="1" thickBot="1" x14ac:dyDescent="0.3">
      <c r="B56" s="9" t="s">
        <v>137</v>
      </c>
      <c r="C56" s="11" t="s">
        <v>140</v>
      </c>
      <c r="D56" s="255"/>
      <c r="E56" s="77">
        <f>TRUNC(IF(E55&gt;D56*E18,-D56*E18,-E55),2)</f>
        <v>0</v>
      </c>
      <c r="F56" s="3"/>
    </row>
    <row r="57" spans="2:6" ht="15.75" thickBot="1" x14ac:dyDescent="0.3">
      <c r="B57" s="9" t="s">
        <v>52</v>
      </c>
      <c r="C57" s="13" t="s">
        <v>142</v>
      </c>
      <c r="D57" s="93"/>
      <c r="E57" s="10">
        <f>TRUNC(((E12/12)*D57),2)</f>
        <v>0</v>
      </c>
    </row>
    <row r="58" spans="2:6" ht="32.25" customHeight="1" thickBot="1" x14ac:dyDescent="0.3">
      <c r="B58" s="9" t="s">
        <v>138</v>
      </c>
      <c r="C58" s="87" t="s">
        <v>143</v>
      </c>
      <c r="D58" s="94"/>
      <c r="E58" s="77">
        <f>-TRUNC((((E12/12)*D58)),2)</f>
        <v>0</v>
      </c>
    </row>
    <row r="59" spans="2:6" ht="32.25" customHeight="1" thickBot="1" x14ac:dyDescent="0.3">
      <c r="B59" s="9" t="s">
        <v>20</v>
      </c>
      <c r="C59" s="87" t="s">
        <v>141</v>
      </c>
      <c r="D59" s="94"/>
      <c r="E59" s="62">
        <f>D59</f>
        <v>0</v>
      </c>
    </row>
    <row r="60" spans="2:6" ht="32.25" customHeight="1" thickBot="1" x14ac:dyDescent="0.3">
      <c r="B60" s="9" t="s">
        <v>22</v>
      </c>
      <c r="C60" s="91" t="s">
        <v>350</v>
      </c>
      <c r="D60" s="94"/>
      <c r="E60" s="62">
        <f>D60</f>
        <v>0</v>
      </c>
    </row>
    <row r="61" spans="2:6" ht="32.25" customHeight="1" thickBot="1" x14ac:dyDescent="0.3">
      <c r="B61" s="9" t="s">
        <v>24</v>
      </c>
      <c r="C61" s="87" t="s">
        <v>144</v>
      </c>
      <c r="D61" s="94"/>
      <c r="E61" s="62">
        <f>D61</f>
        <v>0</v>
      </c>
    </row>
    <row r="62" spans="2:6" ht="32.25" customHeight="1" thickBot="1" x14ac:dyDescent="0.3">
      <c r="B62" s="9" t="s">
        <v>25</v>
      </c>
      <c r="C62" s="91" t="s">
        <v>145</v>
      </c>
      <c r="D62" s="94"/>
      <c r="E62" s="62">
        <f>D62</f>
        <v>0</v>
      </c>
    </row>
    <row r="63" spans="2:6" ht="45.75" thickBot="1" x14ac:dyDescent="0.3">
      <c r="B63" s="9" t="s">
        <v>41</v>
      </c>
      <c r="C63" s="91" t="s">
        <v>146</v>
      </c>
      <c r="D63" s="94"/>
      <c r="E63" s="62">
        <f>TRUNC(D63/12,2)</f>
        <v>0</v>
      </c>
    </row>
    <row r="64" spans="2:6" ht="15.75" thickBot="1" x14ac:dyDescent="0.3">
      <c r="B64" s="9" t="s">
        <v>43</v>
      </c>
      <c r="C64" s="87" t="s">
        <v>147</v>
      </c>
      <c r="D64" s="94"/>
      <c r="E64" s="62">
        <f>TRUNC(D64/12,2)</f>
        <v>0</v>
      </c>
    </row>
    <row r="65" spans="2:9" ht="15.75" thickBot="1" x14ac:dyDescent="0.3">
      <c r="B65" s="516" t="s">
        <v>27</v>
      </c>
      <c r="C65" s="517"/>
      <c r="D65" s="518"/>
      <c r="E65" s="16">
        <f>SUM(E55:E64)</f>
        <v>0</v>
      </c>
    </row>
    <row r="66" spans="2:9" ht="6.95" customHeight="1" thickBot="1" x14ac:dyDescent="0.3">
      <c r="C66" s="475"/>
      <c r="D66" s="475"/>
      <c r="E66" s="475"/>
    </row>
    <row r="67" spans="2:9" ht="25.35" customHeight="1" thickBot="1" x14ac:dyDescent="0.3">
      <c r="B67" s="469" t="s">
        <v>53</v>
      </c>
      <c r="C67" s="470"/>
      <c r="D67" s="470"/>
      <c r="E67" s="471"/>
    </row>
    <row r="68" spans="2:9" ht="15.75" thickBot="1" x14ac:dyDescent="0.3">
      <c r="B68" s="21">
        <v>2</v>
      </c>
      <c r="C68" s="472" t="s">
        <v>54</v>
      </c>
      <c r="D68" s="474"/>
      <c r="E68" s="21" t="s">
        <v>15</v>
      </c>
    </row>
    <row r="69" spans="2:9" ht="30" customHeight="1" thickBot="1" x14ac:dyDescent="0.3">
      <c r="B69" s="9" t="s">
        <v>29</v>
      </c>
      <c r="C69" s="464" t="s">
        <v>148</v>
      </c>
      <c r="D69" s="465"/>
      <c r="E69" s="22">
        <f>E35</f>
        <v>0</v>
      </c>
    </row>
    <row r="70" spans="2:9" ht="15.75" thickBot="1" x14ac:dyDescent="0.3">
      <c r="B70" s="9" t="s">
        <v>34</v>
      </c>
      <c r="C70" s="464" t="s">
        <v>35</v>
      </c>
      <c r="D70" s="465"/>
      <c r="E70" s="22">
        <f>E51</f>
        <v>0</v>
      </c>
    </row>
    <row r="71" spans="2:9" ht="15.75" thickBot="1" x14ac:dyDescent="0.3">
      <c r="B71" s="9" t="s">
        <v>47</v>
      </c>
      <c r="C71" s="464" t="s">
        <v>48</v>
      </c>
      <c r="D71" s="465"/>
      <c r="E71" s="22">
        <f>E65</f>
        <v>0</v>
      </c>
    </row>
    <row r="72" spans="2:9" ht="15.75" thickBot="1" x14ac:dyDescent="0.3">
      <c r="B72" s="466" t="s">
        <v>27</v>
      </c>
      <c r="C72" s="467"/>
      <c r="D72" s="468"/>
      <c r="E72" s="12">
        <f>SUM(E69:E71)</f>
        <v>0</v>
      </c>
    </row>
    <row r="73" spans="2:9" ht="6.95" customHeight="1" thickBot="1" x14ac:dyDescent="0.3">
      <c r="B73" s="475"/>
      <c r="C73" s="475"/>
      <c r="D73" s="475"/>
      <c r="E73" s="475"/>
    </row>
    <row r="74" spans="2:9" ht="15" customHeight="1" thickBot="1" x14ac:dyDescent="0.3">
      <c r="B74" s="500" t="s">
        <v>55</v>
      </c>
      <c r="C74" s="501"/>
      <c r="D74" s="501"/>
      <c r="E74" s="502"/>
    </row>
    <row r="75" spans="2:9" ht="15.75" thickBot="1" x14ac:dyDescent="0.3">
      <c r="B75" s="21">
        <v>3</v>
      </c>
      <c r="C75" s="23" t="s">
        <v>56</v>
      </c>
      <c r="D75" s="7" t="s">
        <v>14</v>
      </c>
      <c r="E75" s="21" t="s">
        <v>15</v>
      </c>
    </row>
    <row r="76" spans="2:9" ht="15.75" thickBot="1" x14ac:dyDescent="0.3">
      <c r="B76" s="472" t="s">
        <v>150</v>
      </c>
      <c r="C76" s="474"/>
      <c r="D76" s="107"/>
      <c r="E76" s="21"/>
    </row>
    <row r="77" spans="2:9" ht="15.75" thickBot="1" x14ac:dyDescent="0.3">
      <c r="B77" s="9" t="s">
        <v>16</v>
      </c>
      <c r="C77" s="11" t="s">
        <v>57</v>
      </c>
      <c r="D77" s="95">
        <f>(1/12)*D76</f>
        <v>0</v>
      </c>
      <c r="E77" s="24">
        <f>TRUNC(D77*E27,2)</f>
        <v>0</v>
      </c>
      <c r="F77" s="100"/>
      <c r="G77" s="3"/>
    </row>
    <row r="78" spans="2:9" ht="26.85" customHeight="1" thickBot="1" x14ac:dyDescent="0.3">
      <c r="B78" s="9" t="s">
        <v>18</v>
      </c>
      <c r="C78" s="11" t="s">
        <v>58</v>
      </c>
      <c r="D78" s="14">
        <f>(D49*D77)</f>
        <v>0</v>
      </c>
      <c r="E78" s="24">
        <f>TRUNC(D78*E27,2)</f>
        <v>0</v>
      </c>
      <c r="G78" s="102"/>
      <c r="H78" s="102"/>
    </row>
    <row r="79" spans="2:9" ht="30.75" thickBot="1" x14ac:dyDescent="0.3">
      <c r="B79" s="9" t="s">
        <v>20</v>
      </c>
      <c r="C79" s="11" t="s">
        <v>59</v>
      </c>
      <c r="D79" s="95">
        <f>TRUNC((8%*40%*90%)*(1+(1/12)+(1/12)+((1/3)*(1/12))),2)</f>
        <v>0.03</v>
      </c>
      <c r="E79" s="25">
        <f>TRUNC(D79*E27,2)</f>
        <v>0</v>
      </c>
      <c r="F79" s="104"/>
      <c r="G79" s="103"/>
      <c r="H79" s="99"/>
      <c r="I79" s="3"/>
    </row>
    <row r="80" spans="2:9" ht="15.75" thickBot="1" x14ac:dyDescent="0.3">
      <c r="B80" s="9" t="s">
        <v>22</v>
      </c>
      <c r="C80" s="11" t="s">
        <v>60</v>
      </c>
      <c r="D80" s="95">
        <f>(((1/30*7))/12)</f>
        <v>1.9444444444444445E-2</v>
      </c>
      <c r="E80" s="24">
        <f>TRUNC(D80*E27,2)</f>
        <v>0</v>
      </c>
      <c r="F80" s="104"/>
      <c r="G80" s="97"/>
      <c r="I80" s="3"/>
    </row>
    <row r="81" spans="2:9" ht="27.75" customHeight="1" thickBot="1" x14ac:dyDescent="0.3">
      <c r="B81" s="9" t="s">
        <v>24</v>
      </c>
      <c r="C81" s="26" t="s">
        <v>61</v>
      </c>
      <c r="D81" s="95">
        <f>D51*D80</f>
        <v>6.5722222222222224E-3</v>
      </c>
      <c r="E81" s="25">
        <f>TRUNC(D81*E27,2)</f>
        <v>0</v>
      </c>
      <c r="F81" s="104"/>
      <c r="H81" s="4"/>
      <c r="I81" s="1"/>
    </row>
    <row r="82" spans="2:9" ht="30.75" thickBot="1" x14ac:dyDescent="0.3">
      <c r="B82" s="9" t="s">
        <v>25</v>
      </c>
      <c r="C82" s="11" t="s">
        <v>62</v>
      </c>
      <c r="D82" s="286">
        <f>D80*D49*40%</f>
        <v>6.2222222222222236E-4</v>
      </c>
      <c r="E82" s="24">
        <f>TRUNC(D82*E27,2)</f>
        <v>0</v>
      </c>
      <c r="F82" s="284"/>
      <c r="I82" s="102"/>
    </row>
    <row r="83" spans="2:9" ht="15.75" thickBot="1" x14ac:dyDescent="0.3">
      <c r="B83" s="466" t="s">
        <v>27</v>
      </c>
      <c r="C83" s="468"/>
      <c r="D83" s="96">
        <f>SUM(D77:D82)</f>
        <v>5.6638888888888891E-2</v>
      </c>
      <c r="E83" s="27">
        <f>SUM(E77:E82)</f>
        <v>0</v>
      </c>
      <c r="F83" s="285"/>
      <c r="H83" s="3"/>
    </row>
    <row r="84" spans="2:9" ht="6.95" customHeight="1" thickBot="1" x14ac:dyDescent="0.3">
      <c r="B84" s="475"/>
      <c r="C84" s="475"/>
      <c r="D84" s="475"/>
      <c r="E84" s="475"/>
    </row>
    <row r="85" spans="2:9" ht="15.75" thickBot="1" x14ac:dyDescent="0.3">
      <c r="B85" s="535" t="s">
        <v>63</v>
      </c>
      <c r="C85" s="535"/>
      <c r="D85" s="535"/>
      <c r="E85" s="535"/>
    </row>
    <row r="86" spans="2:9" ht="15" customHeight="1" thickBot="1" x14ac:dyDescent="0.3">
      <c r="B86" s="536" t="s">
        <v>64</v>
      </c>
      <c r="C86" s="536"/>
      <c r="D86" s="536"/>
      <c r="E86" s="536"/>
    </row>
    <row r="87" spans="2:9" ht="30.75" thickBot="1" x14ac:dyDescent="0.3">
      <c r="B87" s="28" t="s">
        <v>65</v>
      </c>
      <c r="C87" s="29" t="s">
        <v>66</v>
      </c>
      <c r="D87" s="7" t="s">
        <v>14</v>
      </c>
      <c r="E87" s="28" t="s">
        <v>15</v>
      </c>
    </row>
    <row r="88" spans="2:9" ht="15" customHeight="1" thickBot="1" x14ac:dyDescent="0.3">
      <c r="B88" s="30" t="s">
        <v>16</v>
      </c>
      <c r="C88" s="79" t="s">
        <v>67</v>
      </c>
      <c r="D88" s="31">
        <f>(1/12)</f>
        <v>8.3333333333333329E-2</v>
      </c>
      <c r="E88" s="32">
        <f>D88*E27</f>
        <v>0</v>
      </c>
    </row>
    <row r="89" spans="2:9" ht="15" customHeight="1" thickBot="1" x14ac:dyDescent="0.3">
      <c r="B89" s="30" t="s">
        <v>52</v>
      </c>
      <c r="C89" s="79" t="s">
        <v>375</v>
      </c>
      <c r="D89" s="109"/>
      <c r="E89" s="32"/>
    </row>
    <row r="90" spans="2:9" ht="15.75" thickBot="1" x14ac:dyDescent="0.3">
      <c r="B90" s="30" t="s">
        <v>138</v>
      </c>
      <c r="C90" s="79" t="s">
        <v>68</v>
      </c>
      <c r="D90" s="31">
        <f>((D89/30)/12)</f>
        <v>0</v>
      </c>
      <c r="E90" s="32">
        <f>D90*E27</f>
        <v>0</v>
      </c>
      <c r="G90" s="1"/>
    </row>
    <row r="91" spans="2:9" ht="15.75" thickBot="1" x14ac:dyDescent="0.3">
      <c r="B91" s="30" t="s">
        <v>133</v>
      </c>
      <c r="C91" s="79" t="s">
        <v>376</v>
      </c>
      <c r="D91" s="108"/>
      <c r="E91" s="277"/>
    </row>
    <row r="92" spans="2:9" ht="15.75" thickBot="1" x14ac:dyDescent="0.3">
      <c r="B92" s="30" t="s">
        <v>134</v>
      </c>
      <c r="C92" s="79" t="s">
        <v>69</v>
      </c>
      <c r="D92" s="31">
        <f>((5/30)/12)*1.5%</f>
        <v>2.0833333333333332E-4</v>
      </c>
      <c r="E92" s="32">
        <f>D92*E27</f>
        <v>0</v>
      </c>
    </row>
    <row r="93" spans="2:9" ht="15.75" thickBot="1" x14ac:dyDescent="0.3">
      <c r="B93" s="537" t="s">
        <v>70</v>
      </c>
      <c r="C93" s="537"/>
      <c r="D93" s="37">
        <f>SUM(D88,D90,D92)</f>
        <v>8.3541666666666667E-2</v>
      </c>
      <c r="E93" s="38">
        <f>SUM(E88,E90,E92)</f>
        <v>0</v>
      </c>
    </row>
    <row r="94" spans="2:9" ht="28.5" customHeight="1" thickBot="1" x14ac:dyDescent="0.3">
      <c r="B94" s="33" t="s">
        <v>22</v>
      </c>
      <c r="C94" s="39" t="s">
        <v>71</v>
      </c>
      <c r="D94" s="35">
        <f>D51*D93</f>
        <v>2.8237083333333336E-2</v>
      </c>
      <c r="E94" s="40">
        <f>D94*E27</f>
        <v>0</v>
      </c>
      <c r="F94" s="1"/>
      <c r="G94" s="3"/>
    </row>
    <row r="95" spans="2:9" ht="15.75" thickBot="1" x14ac:dyDescent="0.3">
      <c r="B95" s="537" t="s">
        <v>72</v>
      </c>
      <c r="C95" s="537"/>
      <c r="D95" s="37">
        <f>D94+D93</f>
        <v>0.11177875000000001</v>
      </c>
      <c r="E95" s="41">
        <f>E93+E94</f>
        <v>0</v>
      </c>
    </row>
    <row r="96" spans="2:9" ht="6.95" customHeight="1" thickBot="1" x14ac:dyDescent="0.3">
      <c r="B96" s="42"/>
      <c r="C96" s="42"/>
      <c r="D96" s="42"/>
      <c r="E96" s="43"/>
    </row>
    <row r="97" spans="2:8" ht="15.75" thickBot="1" x14ac:dyDescent="0.3">
      <c r="B97" s="497" t="s">
        <v>73</v>
      </c>
      <c r="C97" s="498"/>
      <c r="D97" s="498"/>
      <c r="E97" s="499"/>
    </row>
    <row r="98" spans="2:8" ht="15" customHeight="1" thickBot="1" x14ac:dyDescent="0.3">
      <c r="B98" s="28" t="s">
        <v>74</v>
      </c>
      <c r="C98" s="44" t="s">
        <v>75</v>
      </c>
      <c r="D98" s="7" t="s">
        <v>14</v>
      </c>
      <c r="E98" s="28" t="s">
        <v>15</v>
      </c>
    </row>
    <row r="99" spans="2:8" ht="15.75" thickBot="1" x14ac:dyDescent="0.3">
      <c r="B99" s="30" t="s">
        <v>50</v>
      </c>
      <c r="C99" t="s">
        <v>402</v>
      </c>
      <c r="D99" s="109"/>
      <c r="E99" s="32"/>
      <c r="H99" s="2"/>
    </row>
    <row r="100" spans="2:8" ht="15.75" thickBot="1" x14ac:dyDescent="0.3">
      <c r="B100" s="30" t="s">
        <v>137</v>
      </c>
      <c r="C100" s="45" t="s">
        <v>76</v>
      </c>
      <c r="D100" s="31">
        <f>(D99/30)/12</f>
        <v>0</v>
      </c>
      <c r="E100" s="32">
        <f>D100*E27</f>
        <v>0</v>
      </c>
      <c r="H100" s="2"/>
    </row>
    <row r="101" spans="2:8" ht="30.75" thickBot="1" x14ac:dyDescent="0.3">
      <c r="B101" s="30" t="s">
        <v>52</v>
      </c>
      <c r="C101" s="45" t="s">
        <v>403</v>
      </c>
      <c r="D101" s="109"/>
      <c r="E101" s="32"/>
      <c r="H101" s="2"/>
    </row>
    <row r="102" spans="2:8" ht="15.75" thickBot="1" x14ac:dyDescent="0.3">
      <c r="B102" s="30" t="s">
        <v>138</v>
      </c>
      <c r="C102" s="45" t="s">
        <v>77</v>
      </c>
      <c r="D102" s="31">
        <f>((D101/30)/12)*0.78%</f>
        <v>0</v>
      </c>
      <c r="E102" s="32">
        <f>D102*E27</f>
        <v>0</v>
      </c>
      <c r="H102" s="2"/>
    </row>
    <row r="103" spans="2:8" ht="30.75" thickBot="1" x14ac:dyDescent="0.3">
      <c r="B103" s="33" t="s">
        <v>20</v>
      </c>
      <c r="C103" s="34" t="s">
        <v>78</v>
      </c>
      <c r="D103" s="35">
        <f>((1/12)+(1/12/3))*1.7%*33.33%</f>
        <v>6.2956666666666666E-4</v>
      </c>
      <c r="E103" s="36">
        <f>D103*E27</f>
        <v>0</v>
      </c>
      <c r="H103" s="1"/>
    </row>
    <row r="104" spans="2:8" ht="15.75" thickBot="1" x14ac:dyDescent="0.3">
      <c r="B104" s="489" t="s">
        <v>72</v>
      </c>
      <c r="C104" s="490"/>
      <c r="D104" s="37">
        <f>SUM(D100,D102,D103)</f>
        <v>6.2956666666666666E-4</v>
      </c>
      <c r="E104" s="38">
        <f>SUM(E99:E103)</f>
        <v>0</v>
      </c>
      <c r="F104" s="102"/>
      <c r="H104" s="98"/>
    </row>
    <row r="105" spans="2:8" ht="6.95" customHeight="1" thickBot="1" x14ac:dyDescent="0.3">
      <c r="B105" s="46"/>
      <c r="C105" s="46"/>
      <c r="D105" s="46"/>
      <c r="E105" s="47"/>
    </row>
    <row r="106" spans="2:8" ht="15.75" thickBot="1" x14ac:dyDescent="0.3">
      <c r="B106" s="491" t="s">
        <v>79</v>
      </c>
      <c r="C106" s="492"/>
      <c r="D106" s="492"/>
      <c r="E106" s="493"/>
      <c r="H106" s="98"/>
    </row>
    <row r="107" spans="2:8" ht="15.75" thickBot="1" x14ac:dyDescent="0.3">
      <c r="B107" s="21">
        <v>4</v>
      </c>
      <c r="C107" s="472" t="s">
        <v>80</v>
      </c>
      <c r="D107" s="474"/>
      <c r="E107" s="21" t="s">
        <v>15</v>
      </c>
    </row>
    <row r="108" spans="2:8" ht="15" customHeight="1" thickBot="1" x14ac:dyDescent="0.3">
      <c r="B108" s="9" t="s">
        <v>65</v>
      </c>
      <c r="C108" s="494" t="s">
        <v>66</v>
      </c>
      <c r="D108" s="495"/>
      <c r="E108" s="22">
        <f>E95</f>
        <v>0</v>
      </c>
      <c r="G108" s="98"/>
    </row>
    <row r="109" spans="2:8" ht="15.75" thickBot="1" x14ac:dyDescent="0.3">
      <c r="B109" s="9" t="s">
        <v>74</v>
      </c>
      <c r="C109" s="494" t="s">
        <v>75</v>
      </c>
      <c r="D109" s="495"/>
      <c r="E109" s="22">
        <f>E104</f>
        <v>0</v>
      </c>
    </row>
    <row r="110" spans="2:8" ht="15.75" thickBot="1" x14ac:dyDescent="0.3">
      <c r="B110" s="466" t="s">
        <v>27</v>
      </c>
      <c r="C110" s="467"/>
      <c r="D110" s="468"/>
      <c r="E110" s="12">
        <f>SUM(E108:E109)</f>
        <v>0</v>
      </c>
    </row>
    <row r="111" spans="2:8" ht="6.95" customHeight="1" thickBot="1" x14ac:dyDescent="0.3">
      <c r="B111" s="496"/>
      <c r="C111" s="496"/>
      <c r="D111" s="496"/>
      <c r="E111" s="496"/>
    </row>
    <row r="112" spans="2:8" ht="15" customHeight="1" thickBot="1" x14ac:dyDescent="0.3">
      <c r="B112" s="469" t="s">
        <v>81</v>
      </c>
      <c r="C112" s="470"/>
      <c r="D112" s="470"/>
      <c r="E112" s="471"/>
    </row>
    <row r="113" spans="2:8" ht="15.75" thickBot="1" x14ac:dyDescent="0.3">
      <c r="B113" s="21">
        <v>5</v>
      </c>
      <c r="C113" s="472" t="s">
        <v>82</v>
      </c>
      <c r="D113" s="474"/>
      <c r="E113" s="21" t="s">
        <v>15</v>
      </c>
    </row>
    <row r="114" spans="2:8" ht="15.75" thickBot="1" x14ac:dyDescent="0.3">
      <c r="B114" s="9" t="s">
        <v>16</v>
      </c>
      <c r="C114" s="464" t="s">
        <v>83</v>
      </c>
      <c r="D114" s="465"/>
      <c r="E114" s="10">
        <f>'Uniforme de Copeiragem'!D10</f>
        <v>0</v>
      </c>
    </row>
    <row r="115" spans="2:8" ht="15.75" thickBot="1" x14ac:dyDescent="0.3">
      <c r="B115" s="9" t="s">
        <v>18</v>
      </c>
      <c r="C115" s="464" t="s">
        <v>84</v>
      </c>
      <c r="D115" s="465"/>
      <c r="E115" s="10">
        <v>0</v>
      </c>
    </row>
    <row r="116" spans="2:8" ht="15.75" thickBot="1" x14ac:dyDescent="0.3">
      <c r="B116" s="9" t="s">
        <v>20</v>
      </c>
      <c r="C116" s="464" t="s">
        <v>85</v>
      </c>
      <c r="D116" s="465"/>
      <c r="E116" s="10">
        <v>0</v>
      </c>
    </row>
    <row r="117" spans="2:8" ht="15.75" thickBot="1" x14ac:dyDescent="0.3">
      <c r="B117" s="9" t="s">
        <v>22</v>
      </c>
      <c r="C117" s="287" t="s">
        <v>126</v>
      </c>
      <c r="D117" s="288"/>
      <c r="E117" s="10">
        <v>0</v>
      </c>
    </row>
    <row r="118" spans="2:8" ht="15.75" thickBot="1" x14ac:dyDescent="0.3">
      <c r="B118" s="9" t="s">
        <v>24</v>
      </c>
      <c r="C118" s="464" t="s">
        <v>26</v>
      </c>
      <c r="D118" s="465"/>
      <c r="E118" s="10">
        <v>0</v>
      </c>
    </row>
    <row r="119" spans="2:8" ht="15.75" thickBot="1" x14ac:dyDescent="0.3">
      <c r="B119" s="466" t="s">
        <v>45</v>
      </c>
      <c r="C119" s="467"/>
      <c r="D119" s="468"/>
      <c r="E119" s="12">
        <f>SUM(E114:E118)</f>
        <v>0</v>
      </c>
    </row>
    <row r="120" spans="2:8" ht="6.95" customHeight="1" thickBot="1" x14ac:dyDescent="0.3">
      <c r="B120" s="475"/>
      <c r="C120" s="475"/>
      <c r="D120" s="475"/>
      <c r="E120" s="475"/>
    </row>
    <row r="121" spans="2:8" ht="15.75" thickBot="1" x14ac:dyDescent="0.3">
      <c r="B121" s="476" t="s">
        <v>86</v>
      </c>
      <c r="C121" s="477"/>
      <c r="D121" s="478"/>
      <c r="E121" s="48">
        <f>D35+D51+D83+D95+D104</f>
        <v>0.70149165000000013</v>
      </c>
    </row>
    <row r="122" spans="2:8" ht="6.95" customHeight="1" thickBot="1" x14ac:dyDescent="0.3">
      <c r="B122" s="475"/>
      <c r="C122" s="475"/>
      <c r="D122" s="475"/>
      <c r="E122" s="475"/>
    </row>
    <row r="123" spans="2:8" ht="15.75" thickBot="1" x14ac:dyDescent="0.3">
      <c r="B123" s="519" t="s">
        <v>87</v>
      </c>
      <c r="C123" s="520"/>
      <c r="D123" s="521"/>
      <c r="E123" s="49">
        <f>E27+E72+E83+E110+E119</f>
        <v>0</v>
      </c>
    </row>
    <row r="124" spans="2:8" ht="6.95" customHeight="1" thickBot="1" x14ac:dyDescent="0.3">
      <c r="B124" s="475"/>
      <c r="C124" s="475"/>
      <c r="D124" s="475"/>
      <c r="E124" s="475"/>
    </row>
    <row r="125" spans="2:8" ht="15" customHeight="1" thickBot="1" x14ac:dyDescent="0.3">
      <c r="B125" s="482" t="s">
        <v>88</v>
      </c>
      <c r="C125" s="483"/>
      <c r="D125" s="483"/>
      <c r="E125" s="484"/>
    </row>
    <row r="126" spans="2:8" ht="15.75" thickBot="1" x14ac:dyDescent="0.3">
      <c r="B126" s="50">
        <v>6</v>
      </c>
      <c r="C126" s="51" t="s">
        <v>89</v>
      </c>
      <c r="D126" s="78" t="s">
        <v>14</v>
      </c>
      <c r="E126" s="78" t="s">
        <v>15</v>
      </c>
    </row>
    <row r="127" spans="2:8" ht="15.75" thickBot="1" x14ac:dyDescent="0.3">
      <c r="B127" s="52" t="s">
        <v>16</v>
      </c>
      <c r="C127" s="53" t="s">
        <v>90</v>
      </c>
      <c r="D127" s="231"/>
      <c r="E127" s="54">
        <f>D127*E123</f>
        <v>0</v>
      </c>
    </row>
    <row r="128" spans="2:8" ht="15.75" thickBot="1" x14ac:dyDescent="0.3">
      <c r="B128" s="52" t="s">
        <v>18</v>
      </c>
      <c r="C128" s="53" t="s">
        <v>91</v>
      </c>
      <c r="D128" s="231"/>
      <c r="E128" s="54">
        <f>D128*(E123+E127)</f>
        <v>0</v>
      </c>
      <c r="H128" s="3"/>
    </row>
    <row r="129" spans="2:5" ht="15" customHeight="1" thickBot="1" x14ac:dyDescent="0.3">
      <c r="B129" s="485" t="s">
        <v>92</v>
      </c>
      <c r="C129" s="486"/>
      <c r="D129" s="63">
        <f>SUM(D127:D128)</f>
        <v>0</v>
      </c>
      <c r="E129" s="55">
        <f>SUM(E127:E128)</f>
        <v>0</v>
      </c>
    </row>
    <row r="130" spans="2:5" ht="15.75" thickBot="1" x14ac:dyDescent="0.3">
      <c r="B130" s="52" t="s">
        <v>20</v>
      </c>
      <c r="C130" s="64" t="s">
        <v>93</v>
      </c>
      <c r="D130" s="289"/>
      <c r="E130" s="53"/>
    </row>
    <row r="131" spans="2:5" ht="15.75" thickBot="1" x14ac:dyDescent="0.3">
      <c r="B131" s="56"/>
      <c r="C131" s="53" t="s">
        <v>94</v>
      </c>
      <c r="D131" s="235"/>
      <c r="E131" s="54">
        <f>D131*(E123+E129)/(1-D135)</f>
        <v>0</v>
      </c>
    </row>
    <row r="132" spans="2:5" ht="15.75" thickBot="1" x14ac:dyDescent="0.3">
      <c r="B132" s="56"/>
      <c r="C132" s="53" t="s">
        <v>95</v>
      </c>
      <c r="D132" s="235"/>
      <c r="E132" s="54">
        <f>D132*(E123+E129)/(1-D135)</f>
        <v>0</v>
      </c>
    </row>
    <row r="133" spans="2:5" ht="15.75" thickBot="1" x14ac:dyDescent="0.3">
      <c r="B133" s="56"/>
      <c r="C133" s="53" t="s">
        <v>96</v>
      </c>
      <c r="D133" s="235"/>
      <c r="E133" s="54">
        <f>D133*(E123+E129)/(1-D135)</f>
        <v>0</v>
      </c>
    </row>
    <row r="134" spans="2:5" ht="15.75" thickBot="1" x14ac:dyDescent="0.3">
      <c r="B134" s="232"/>
      <c r="C134" s="18" t="s">
        <v>320</v>
      </c>
      <c r="D134" s="235"/>
      <c r="E134" s="54">
        <f>D134*(E123+E129)/(1-D135)</f>
        <v>0</v>
      </c>
    </row>
    <row r="135" spans="2:5" ht="15" customHeight="1" thickBot="1" x14ac:dyDescent="0.3">
      <c r="B135" s="487" t="s">
        <v>97</v>
      </c>
      <c r="C135" s="488"/>
      <c r="D135" s="57">
        <f>SUM(D131:D134)</f>
        <v>0</v>
      </c>
      <c r="E135" s="55">
        <f>SUM(E131:E133)</f>
        <v>0</v>
      </c>
    </row>
    <row r="136" spans="2:5" ht="15.75" thickBot="1" x14ac:dyDescent="0.3">
      <c r="B136" s="466" t="s">
        <v>27</v>
      </c>
      <c r="C136" s="467"/>
      <c r="D136" s="468"/>
      <c r="E136" s="12">
        <f>E129+E135</f>
        <v>0</v>
      </c>
    </row>
    <row r="137" spans="2:5" ht="6.95" customHeight="1" thickBot="1" x14ac:dyDescent="0.3"/>
    <row r="138" spans="2:5" ht="15" customHeight="1" thickBot="1" x14ac:dyDescent="0.3">
      <c r="B138" s="469" t="s">
        <v>98</v>
      </c>
      <c r="C138" s="470"/>
      <c r="D138" s="470"/>
      <c r="E138" s="471"/>
    </row>
    <row r="139" spans="2:5" ht="26.85" customHeight="1" thickBot="1" x14ac:dyDescent="0.3">
      <c r="B139" s="472" t="s">
        <v>99</v>
      </c>
      <c r="C139" s="473"/>
      <c r="D139" s="474"/>
      <c r="E139" s="21" t="s">
        <v>15</v>
      </c>
    </row>
    <row r="140" spans="2:5" ht="15.75" thickBot="1" x14ac:dyDescent="0.3">
      <c r="B140" s="9" t="s">
        <v>16</v>
      </c>
      <c r="C140" s="464" t="s">
        <v>12</v>
      </c>
      <c r="D140" s="465"/>
      <c r="E140" s="58">
        <f>E27</f>
        <v>0</v>
      </c>
    </row>
    <row r="141" spans="2:5" ht="26.85" customHeight="1" thickBot="1" x14ac:dyDescent="0.3">
      <c r="B141" s="9" t="s">
        <v>18</v>
      </c>
      <c r="C141" s="464" t="s">
        <v>28</v>
      </c>
      <c r="D141" s="465"/>
      <c r="E141" s="58">
        <f>E72</f>
        <v>0</v>
      </c>
    </row>
    <row r="142" spans="2:5" ht="15.75" thickBot="1" x14ac:dyDescent="0.3">
      <c r="B142" s="9" t="s">
        <v>20</v>
      </c>
      <c r="C142" s="464" t="s">
        <v>55</v>
      </c>
      <c r="D142" s="465"/>
      <c r="E142" s="58">
        <f>E83</f>
        <v>0</v>
      </c>
    </row>
    <row r="143" spans="2:5" ht="26.85" customHeight="1" thickBot="1" x14ac:dyDescent="0.3">
      <c r="B143" s="9" t="s">
        <v>22</v>
      </c>
      <c r="C143" s="464" t="s">
        <v>100</v>
      </c>
      <c r="D143" s="465"/>
      <c r="E143" s="58">
        <f>E110</f>
        <v>0</v>
      </c>
    </row>
    <row r="144" spans="2:5" ht="15.75" thickBot="1" x14ac:dyDescent="0.3">
      <c r="B144" s="9" t="s">
        <v>24</v>
      </c>
      <c r="C144" s="464" t="s">
        <v>81</v>
      </c>
      <c r="D144" s="465"/>
      <c r="E144" s="58">
        <f>E119</f>
        <v>0</v>
      </c>
    </row>
    <row r="145" spans="2:5" ht="15.75" thickBot="1" x14ac:dyDescent="0.3">
      <c r="B145" s="9" t="s">
        <v>25</v>
      </c>
      <c r="C145" s="464" t="s">
        <v>101</v>
      </c>
      <c r="D145" s="465"/>
      <c r="E145" s="58">
        <f>E136</f>
        <v>0</v>
      </c>
    </row>
    <row r="146" spans="2:5" ht="24" customHeight="1" thickBot="1" x14ac:dyDescent="0.3">
      <c r="B146" s="466" t="s">
        <v>102</v>
      </c>
      <c r="C146" s="467"/>
      <c r="D146" s="468"/>
      <c r="E146" s="59">
        <f>SUM(E140:E145)</f>
        <v>0</v>
      </c>
    </row>
  </sheetData>
  <mergeCells count="86">
    <mergeCell ref="B6:D6"/>
    <mergeCell ref="B1:E1"/>
    <mergeCell ref="B2:E2"/>
    <mergeCell ref="B3:D3"/>
    <mergeCell ref="B4:D4"/>
    <mergeCell ref="B5:D5"/>
    <mergeCell ref="C21:D21"/>
    <mergeCell ref="B7:D7"/>
    <mergeCell ref="B8:D8"/>
    <mergeCell ref="B9:D9"/>
    <mergeCell ref="B10:D10"/>
    <mergeCell ref="B11:D11"/>
    <mergeCell ref="B12:C12"/>
    <mergeCell ref="B13:D13"/>
    <mergeCell ref="B14:D14"/>
    <mergeCell ref="B15:E15"/>
    <mergeCell ref="B16:E16"/>
    <mergeCell ref="C18:D18"/>
    <mergeCell ref="B37:D37"/>
    <mergeCell ref="C22:D22"/>
    <mergeCell ref="C23:D23"/>
    <mergeCell ref="C24:D24"/>
    <mergeCell ref="C25:D25"/>
    <mergeCell ref="C26:D26"/>
    <mergeCell ref="B27:D27"/>
    <mergeCell ref="B28:E28"/>
    <mergeCell ref="B29:E29"/>
    <mergeCell ref="B30:E30"/>
    <mergeCell ref="B35:C35"/>
    <mergeCell ref="B36:E36"/>
    <mergeCell ref="C70:D70"/>
    <mergeCell ref="B38:E38"/>
    <mergeCell ref="B39:E39"/>
    <mergeCell ref="E43:E44"/>
    <mergeCell ref="B51:C51"/>
    <mergeCell ref="B52:E52"/>
    <mergeCell ref="B53:E53"/>
    <mergeCell ref="B65:D65"/>
    <mergeCell ref="C66:E66"/>
    <mergeCell ref="B67:E67"/>
    <mergeCell ref="C68:D68"/>
    <mergeCell ref="C69:D69"/>
    <mergeCell ref="B97:E97"/>
    <mergeCell ref="C71:D71"/>
    <mergeCell ref="B72:D72"/>
    <mergeCell ref="B73:E73"/>
    <mergeCell ref="B74:E74"/>
    <mergeCell ref="B76:C76"/>
    <mergeCell ref="B83:C83"/>
    <mergeCell ref="B84:E84"/>
    <mergeCell ref="B85:E85"/>
    <mergeCell ref="B86:E86"/>
    <mergeCell ref="B93:C93"/>
    <mergeCell ref="B95:C95"/>
    <mergeCell ref="C116:D116"/>
    <mergeCell ref="B104:C104"/>
    <mergeCell ref="B106:E106"/>
    <mergeCell ref="C107:D107"/>
    <mergeCell ref="C108:D108"/>
    <mergeCell ref="C109:D109"/>
    <mergeCell ref="B110:D110"/>
    <mergeCell ref="B111:E111"/>
    <mergeCell ref="B112:E112"/>
    <mergeCell ref="C113:D113"/>
    <mergeCell ref="C114:D114"/>
    <mergeCell ref="C115:D115"/>
    <mergeCell ref="B138:E138"/>
    <mergeCell ref="C118:D118"/>
    <mergeCell ref="B119:D119"/>
    <mergeCell ref="B120:E120"/>
    <mergeCell ref="B121:D121"/>
    <mergeCell ref="B122:E122"/>
    <mergeCell ref="B123:D123"/>
    <mergeCell ref="B124:E124"/>
    <mergeCell ref="B125:E125"/>
    <mergeCell ref="B129:C129"/>
    <mergeCell ref="B135:C135"/>
    <mergeCell ref="B136:D136"/>
    <mergeCell ref="C145:D145"/>
    <mergeCell ref="B146:D146"/>
    <mergeCell ref="B139:D139"/>
    <mergeCell ref="C140:D140"/>
    <mergeCell ref="C141:D141"/>
    <mergeCell ref="C142:D142"/>
    <mergeCell ref="C143:D143"/>
    <mergeCell ref="C144:D144"/>
  </mergeCells>
  <pageMargins left="0.511811024" right="0.511811024" top="0.78740157499999996" bottom="0.78740157499999996" header="0.31496062000000002" footer="0.31496062000000002"/>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9"/>
  <sheetViews>
    <sheetView workbookViewId="0">
      <selection activeCell="E8" sqref="E8"/>
    </sheetView>
  </sheetViews>
  <sheetFormatPr defaultRowHeight="15" x14ac:dyDescent="0.25"/>
  <cols>
    <col min="1" max="1" width="5.140625" style="80" customWidth="1"/>
    <col min="2" max="2" width="37.85546875" style="80" customWidth="1"/>
    <col min="3" max="3" width="17.5703125" style="80" bestFit="1" customWidth="1"/>
    <col min="4" max="4" width="12.7109375" style="80" customWidth="1"/>
    <col min="5" max="5" width="12.5703125" style="80" customWidth="1"/>
    <col min="6" max="6" width="22.28515625" style="80" customWidth="1"/>
    <col min="7" max="7" width="13.140625" style="80" customWidth="1"/>
    <col min="8" max="8" width="9.140625" style="80" customWidth="1"/>
    <col min="9" max="16384" width="9.140625" style="80"/>
  </cols>
  <sheetData>
    <row r="1" spans="1:7" x14ac:dyDescent="0.25">
      <c r="A1" s="538" t="s">
        <v>408</v>
      </c>
      <c r="B1" s="538"/>
      <c r="C1" s="538"/>
      <c r="D1" s="538"/>
      <c r="E1" s="538"/>
      <c r="F1" s="538"/>
      <c r="G1" s="538"/>
    </row>
    <row r="2" spans="1:7" ht="30" x14ac:dyDescent="0.25">
      <c r="A2" s="208" t="s">
        <v>103</v>
      </c>
      <c r="B2" s="208" t="s">
        <v>271</v>
      </c>
      <c r="C2" s="208" t="s">
        <v>272</v>
      </c>
      <c r="D2" s="209" t="s">
        <v>274</v>
      </c>
      <c r="E2" s="209" t="s">
        <v>275</v>
      </c>
      <c r="F2" s="210" t="s">
        <v>414</v>
      </c>
      <c r="G2" s="210" t="s">
        <v>415</v>
      </c>
    </row>
    <row r="3" spans="1:7" x14ac:dyDescent="0.25">
      <c r="A3" s="291">
        <v>1</v>
      </c>
      <c r="B3" s="291" t="s">
        <v>276</v>
      </c>
      <c r="C3" s="291"/>
      <c r="D3" s="291">
        <v>10</v>
      </c>
      <c r="E3" s="291" t="s">
        <v>277</v>
      </c>
      <c r="F3" s="211"/>
      <c r="G3" s="212">
        <f t="shared" ref="G3:G17" si="0">F3*D3</f>
        <v>0</v>
      </c>
    </row>
    <row r="4" spans="1:7" x14ac:dyDescent="0.25">
      <c r="A4" s="291">
        <v>2</v>
      </c>
      <c r="B4" s="291" t="s">
        <v>278</v>
      </c>
      <c r="C4" s="291"/>
      <c r="D4" s="291">
        <v>15</v>
      </c>
      <c r="E4" s="291" t="s">
        <v>277</v>
      </c>
      <c r="F4" s="211"/>
      <c r="G4" s="212">
        <f t="shared" si="0"/>
        <v>0</v>
      </c>
    </row>
    <row r="5" spans="1:7" x14ac:dyDescent="0.25">
      <c r="A5" s="291">
        <v>3</v>
      </c>
      <c r="B5" s="291" t="s">
        <v>283</v>
      </c>
      <c r="C5" s="291"/>
      <c r="D5" s="291">
        <v>15</v>
      </c>
      <c r="E5" s="291" t="s">
        <v>277</v>
      </c>
      <c r="F5" s="211"/>
      <c r="G5" s="212">
        <f t="shared" si="0"/>
        <v>0</v>
      </c>
    </row>
    <row r="6" spans="1:7" x14ac:dyDescent="0.25">
      <c r="A6" s="291">
        <v>4</v>
      </c>
      <c r="B6" s="291" t="s">
        <v>284</v>
      </c>
      <c r="C6" s="291"/>
      <c r="D6" s="291">
        <v>10</v>
      </c>
      <c r="E6" s="291" t="s">
        <v>277</v>
      </c>
      <c r="F6" s="211"/>
      <c r="G6" s="212">
        <f t="shared" si="0"/>
        <v>0</v>
      </c>
    </row>
    <row r="7" spans="1:7" x14ac:dyDescent="0.25">
      <c r="A7" s="291">
        <v>5</v>
      </c>
      <c r="B7" s="291" t="s">
        <v>107</v>
      </c>
      <c r="C7" s="291"/>
      <c r="D7" s="291">
        <v>1</v>
      </c>
      <c r="E7" s="291" t="s">
        <v>280</v>
      </c>
      <c r="F7" s="211"/>
      <c r="G7" s="212">
        <f t="shared" si="0"/>
        <v>0</v>
      </c>
    </row>
    <row r="8" spans="1:7" x14ac:dyDescent="0.25">
      <c r="A8" s="291">
        <v>6</v>
      </c>
      <c r="B8" s="291" t="s">
        <v>285</v>
      </c>
      <c r="C8" s="291"/>
      <c r="D8" s="291">
        <v>3</v>
      </c>
      <c r="E8" s="291" t="s">
        <v>280</v>
      </c>
      <c r="F8" s="211"/>
      <c r="G8" s="212">
        <f t="shared" si="0"/>
        <v>0</v>
      </c>
    </row>
    <row r="9" spans="1:7" x14ac:dyDescent="0.25">
      <c r="A9" s="291">
        <v>7</v>
      </c>
      <c r="B9" s="291" t="s">
        <v>286</v>
      </c>
      <c r="C9" s="291"/>
      <c r="D9" s="291">
        <v>1</v>
      </c>
      <c r="E9" s="291" t="s">
        <v>108</v>
      </c>
      <c r="F9" s="211"/>
      <c r="G9" s="212">
        <f t="shared" si="0"/>
        <v>0</v>
      </c>
    </row>
    <row r="10" spans="1:7" x14ac:dyDescent="0.25">
      <c r="A10" s="291">
        <v>8</v>
      </c>
      <c r="B10" s="291" t="s">
        <v>287</v>
      </c>
      <c r="C10" s="291"/>
      <c r="D10" s="291">
        <v>3</v>
      </c>
      <c r="E10" s="291" t="s">
        <v>280</v>
      </c>
      <c r="F10" s="211"/>
      <c r="G10" s="212">
        <f t="shared" si="0"/>
        <v>0</v>
      </c>
    </row>
    <row r="11" spans="1:7" x14ac:dyDescent="0.25">
      <c r="A11" s="291">
        <v>9</v>
      </c>
      <c r="B11" s="291" t="s">
        <v>289</v>
      </c>
      <c r="C11" s="291"/>
      <c r="D11" s="291">
        <v>10</v>
      </c>
      <c r="E11" s="291" t="s">
        <v>280</v>
      </c>
      <c r="F11" s="211"/>
      <c r="G11" s="212">
        <f t="shared" si="0"/>
        <v>0</v>
      </c>
    </row>
    <row r="12" spans="1:7" x14ac:dyDescent="0.25">
      <c r="A12" s="291">
        <v>10</v>
      </c>
      <c r="B12" s="291" t="s">
        <v>290</v>
      </c>
      <c r="C12" s="291"/>
      <c r="D12" s="291">
        <v>5</v>
      </c>
      <c r="E12" s="291" t="s">
        <v>277</v>
      </c>
      <c r="F12" s="211"/>
      <c r="G12" s="212">
        <f t="shared" si="0"/>
        <v>0</v>
      </c>
    </row>
    <row r="13" spans="1:7" s="237" customFormat="1" ht="30" x14ac:dyDescent="0.25">
      <c r="A13" s="220">
        <v>11</v>
      </c>
      <c r="B13" s="213" t="s">
        <v>291</v>
      </c>
      <c r="C13" s="213"/>
      <c r="D13" s="213">
        <v>10</v>
      </c>
      <c r="E13" s="213" t="s">
        <v>277</v>
      </c>
      <c r="F13" s="214"/>
      <c r="G13" s="236">
        <f t="shared" si="0"/>
        <v>0</v>
      </c>
    </row>
    <row r="14" spans="1:7" x14ac:dyDescent="0.25">
      <c r="A14" s="291">
        <v>12</v>
      </c>
      <c r="B14" s="291" t="s">
        <v>292</v>
      </c>
      <c r="C14" s="291"/>
      <c r="D14" s="291">
        <v>8</v>
      </c>
      <c r="E14" s="291" t="s">
        <v>109</v>
      </c>
      <c r="F14" s="211"/>
      <c r="G14" s="212">
        <f t="shared" si="0"/>
        <v>0</v>
      </c>
    </row>
    <row r="15" spans="1:7" x14ac:dyDescent="0.25">
      <c r="A15" s="291">
        <v>13</v>
      </c>
      <c r="B15" s="291" t="s">
        <v>293</v>
      </c>
      <c r="C15" s="291"/>
      <c r="D15" s="291">
        <v>10</v>
      </c>
      <c r="E15" s="291" t="s">
        <v>280</v>
      </c>
      <c r="F15" s="211"/>
      <c r="G15" s="212">
        <f t="shared" si="0"/>
        <v>0</v>
      </c>
    </row>
    <row r="16" spans="1:7" x14ac:dyDescent="0.25">
      <c r="A16" s="291">
        <v>14</v>
      </c>
      <c r="B16" s="291" t="s">
        <v>297</v>
      </c>
      <c r="C16" s="291"/>
      <c r="D16" s="291">
        <v>5</v>
      </c>
      <c r="E16" s="291" t="s">
        <v>280</v>
      </c>
      <c r="F16" s="211"/>
      <c r="G16" s="212">
        <f t="shared" si="0"/>
        <v>0</v>
      </c>
    </row>
    <row r="17" spans="1:7" x14ac:dyDescent="0.25">
      <c r="A17" s="291">
        <v>15</v>
      </c>
      <c r="B17" s="291" t="s">
        <v>298</v>
      </c>
      <c r="C17" s="291"/>
      <c r="D17" s="291">
        <v>4</v>
      </c>
      <c r="E17" s="291" t="s">
        <v>299</v>
      </c>
      <c r="F17" s="211"/>
      <c r="G17" s="212">
        <f t="shared" si="0"/>
        <v>0</v>
      </c>
    </row>
    <row r="18" spans="1:7" x14ac:dyDescent="0.25">
      <c r="A18" s="539"/>
      <c r="B18" s="539"/>
      <c r="C18" s="539"/>
      <c r="D18" s="539"/>
      <c r="E18" s="539"/>
      <c r="F18" s="539"/>
      <c r="G18" s="539"/>
    </row>
    <row r="19" spans="1:7" x14ac:dyDescent="0.25">
      <c r="E19" s="538" t="s">
        <v>302</v>
      </c>
      <c r="F19" s="538"/>
      <c r="G19" s="215">
        <f>SUM(G3:G17)</f>
        <v>0</v>
      </c>
    </row>
  </sheetData>
  <mergeCells count="3">
    <mergeCell ref="A1:G1"/>
    <mergeCell ref="A18:G18"/>
    <mergeCell ref="E19:F19"/>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1"/>
  <sheetViews>
    <sheetView workbookViewId="0">
      <selection activeCell="H21" sqref="A1:H21"/>
    </sheetView>
  </sheetViews>
  <sheetFormatPr defaultRowHeight="15" x14ac:dyDescent="0.25"/>
  <cols>
    <col min="1" max="1" width="5.140625" customWidth="1"/>
    <col min="2" max="2" width="34.42578125" bestFit="1" customWidth="1"/>
    <col min="3" max="3" width="8.140625" customWidth="1"/>
    <col min="4" max="6" width="14.28515625" customWidth="1"/>
    <col min="7" max="7" width="23.140625" customWidth="1"/>
    <col min="8" max="8" width="12.7109375" customWidth="1"/>
  </cols>
  <sheetData>
    <row r="1" spans="1:8" x14ac:dyDescent="0.25">
      <c r="A1" s="538" t="s">
        <v>407</v>
      </c>
      <c r="B1" s="538"/>
      <c r="C1" s="538"/>
      <c r="D1" s="538"/>
      <c r="E1" s="538"/>
      <c r="F1" s="538"/>
      <c r="G1" s="538"/>
      <c r="H1" s="538"/>
    </row>
    <row r="2" spans="1:8" ht="30" x14ac:dyDescent="0.25">
      <c r="A2" s="208" t="s">
        <v>103</v>
      </c>
      <c r="B2" s="208" t="s">
        <v>271</v>
      </c>
      <c r="C2" s="209" t="s">
        <v>274</v>
      </c>
      <c r="D2" s="209" t="s">
        <v>275</v>
      </c>
      <c r="E2" s="209" t="s">
        <v>303</v>
      </c>
      <c r="F2" s="209" t="s">
        <v>304</v>
      </c>
      <c r="G2" s="210" t="s">
        <v>414</v>
      </c>
      <c r="H2" s="210" t="s">
        <v>416</v>
      </c>
    </row>
    <row r="3" spans="1:8" s="80" customFormat="1" x14ac:dyDescent="0.25">
      <c r="A3" s="220">
        <v>1</v>
      </c>
      <c r="B3" s="291" t="s">
        <v>305</v>
      </c>
      <c r="C3" s="291">
        <v>1</v>
      </c>
      <c r="D3" s="291" t="s">
        <v>280</v>
      </c>
      <c r="E3" s="291">
        <v>8</v>
      </c>
      <c r="F3" s="216">
        <v>0.2</v>
      </c>
      <c r="G3" s="211"/>
      <c r="H3" s="212">
        <f>G3*C3</f>
        <v>0</v>
      </c>
    </row>
    <row r="4" spans="1:8" s="80" customFormat="1" x14ac:dyDescent="0.25">
      <c r="A4" s="220">
        <v>2</v>
      </c>
      <c r="B4" s="291" t="s">
        <v>279</v>
      </c>
      <c r="C4" s="291">
        <v>2</v>
      </c>
      <c r="D4" s="291" t="s">
        <v>280</v>
      </c>
      <c r="E4" s="291">
        <v>8</v>
      </c>
      <c r="F4" s="216">
        <v>0.2</v>
      </c>
      <c r="G4" s="211"/>
      <c r="H4" s="212">
        <f>G4*C4</f>
        <v>0</v>
      </c>
    </row>
    <row r="5" spans="1:8" s="80" customFormat="1" x14ac:dyDescent="0.25">
      <c r="A5" s="220">
        <v>3</v>
      </c>
      <c r="B5" s="291" t="s">
        <v>281</v>
      </c>
      <c r="C5" s="291">
        <v>1</v>
      </c>
      <c r="D5" s="291" t="s">
        <v>280</v>
      </c>
      <c r="E5" s="291">
        <v>8</v>
      </c>
      <c r="F5" s="216">
        <v>0.2</v>
      </c>
      <c r="G5" s="211"/>
      <c r="H5" s="212">
        <f t="shared" ref="H5:H6" si="0">G5*C5</f>
        <v>0</v>
      </c>
    </row>
    <row r="6" spans="1:8" s="80" customFormat="1" x14ac:dyDescent="0.25">
      <c r="A6" s="220">
        <v>4</v>
      </c>
      <c r="B6" s="291" t="s">
        <v>282</v>
      </c>
      <c r="C6" s="291">
        <v>1</v>
      </c>
      <c r="D6" s="291" t="s">
        <v>280</v>
      </c>
      <c r="E6" s="291">
        <v>8</v>
      </c>
      <c r="F6" s="216">
        <v>0.2</v>
      </c>
      <c r="G6" s="211"/>
      <c r="H6" s="212">
        <f t="shared" si="0"/>
        <v>0</v>
      </c>
    </row>
    <row r="7" spans="1:8" s="80" customFormat="1" x14ac:dyDescent="0.25">
      <c r="A7" s="220">
        <v>5</v>
      </c>
      <c r="B7" s="291" t="s">
        <v>306</v>
      </c>
      <c r="C7" s="291">
        <v>1</v>
      </c>
      <c r="D7" s="291" t="s">
        <v>280</v>
      </c>
      <c r="E7" s="291">
        <v>8</v>
      </c>
      <c r="F7" s="216">
        <v>0.2</v>
      </c>
      <c r="G7" s="211"/>
      <c r="H7" s="212">
        <f>G7*C7</f>
        <v>0</v>
      </c>
    </row>
    <row r="8" spans="1:8" s="80" customFormat="1" x14ac:dyDescent="0.25">
      <c r="A8" s="220">
        <v>6</v>
      </c>
      <c r="B8" s="291" t="s">
        <v>307</v>
      </c>
      <c r="C8" s="291">
        <v>1</v>
      </c>
      <c r="D8" s="291" t="s">
        <v>280</v>
      </c>
      <c r="E8" s="291">
        <v>8</v>
      </c>
      <c r="F8" s="216">
        <v>0.2</v>
      </c>
      <c r="G8" s="211"/>
      <c r="H8" s="212">
        <f>G8*C8</f>
        <v>0</v>
      </c>
    </row>
    <row r="9" spans="1:8" s="80" customFormat="1" x14ac:dyDescent="0.25">
      <c r="A9" s="220">
        <v>7</v>
      </c>
      <c r="B9" s="291" t="s">
        <v>288</v>
      </c>
      <c r="C9" s="291">
        <v>2</v>
      </c>
      <c r="D9" s="291" t="s">
        <v>280</v>
      </c>
      <c r="E9" s="291">
        <v>8</v>
      </c>
      <c r="F9" s="216">
        <v>0.2</v>
      </c>
      <c r="G9" s="211"/>
      <c r="H9" s="212">
        <f>G9*C9</f>
        <v>0</v>
      </c>
    </row>
    <row r="10" spans="1:8" s="80" customFormat="1" x14ac:dyDescent="0.25">
      <c r="A10" s="220">
        <v>8</v>
      </c>
      <c r="B10" s="291" t="s">
        <v>308</v>
      </c>
      <c r="C10" s="291">
        <v>1</v>
      </c>
      <c r="D10" s="291" t="s">
        <v>280</v>
      </c>
      <c r="E10" s="291">
        <v>8</v>
      </c>
      <c r="F10" s="216">
        <v>0.2</v>
      </c>
      <c r="G10" s="211"/>
      <c r="H10" s="212">
        <f>G10*C10</f>
        <v>0</v>
      </c>
    </row>
    <row r="11" spans="1:8" s="80" customFormat="1" x14ac:dyDescent="0.25">
      <c r="A11" s="220">
        <v>9</v>
      </c>
      <c r="B11" s="291" t="s">
        <v>294</v>
      </c>
      <c r="C11" s="291">
        <v>2</v>
      </c>
      <c r="D11" s="291" t="s">
        <v>280</v>
      </c>
      <c r="E11" s="291">
        <v>8</v>
      </c>
      <c r="F11" s="216">
        <v>0.2</v>
      </c>
      <c r="G11" s="211"/>
      <c r="H11" s="212">
        <f>G11*C11</f>
        <v>0</v>
      </c>
    </row>
    <row r="12" spans="1:8" s="219" customFormat="1" ht="30" x14ac:dyDescent="0.25">
      <c r="A12" s="220">
        <v>10</v>
      </c>
      <c r="B12" s="213" t="s">
        <v>295</v>
      </c>
      <c r="C12" s="220">
        <v>2</v>
      </c>
      <c r="D12" s="220" t="s">
        <v>280</v>
      </c>
      <c r="E12" s="220">
        <v>8</v>
      </c>
      <c r="F12" s="278">
        <v>0.2</v>
      </c>
      <c r="G12" s="221"/>
      <c r="H12" s="236">
        <f t="shared" ref="H12:H16" si="1">G12*C12</f>
        <v>0</v>
      </c>
    </row>
    <row r="13" spans="1:8" s="80" customFormat="1" ht="14.25" customHeight="1" x14ac:dyDescent="0.25">
      <c r="A13" s="220">
        <v>11</v>
      </c>
      <c r="B13" s="291" t="s">
        <v>296</v>
      </c>
      <c r="C13" s="291">
        <v>2</v>
      </c>
      <c r="D13" s="291" t="s">
        <v>280</v>
      </c>
      <c r="E13" s="291">
        <v>8</v>
      </c>
      <c r="F13" s="216">
        <v>0.2</v>
      </c>
      <c r="G13" s="211"/>
      <c r="H13" s="212">
        <f t="shared" si="1"/>
        <v>0</v>
      </c>
    </row>
    <row r="14" spans="1:8" s="80" customFormat="1" ht="14.25" customHeight="1" x14ac:dyDescent="0.25">
      <c r="A14" s="220">
        <v>12</v>
      </c>
      <c r="B14" s="291" t="s">
        <v>300</v>
      </c>
      <c r="C14" s="291">
        <v>4</v>
      </c>
      <c r="D14" s="291" t="s">
        <v>280</v>
      </c>
      <c r="E14" s="291">
        <v>8</v>
      </c>
      <c r="F14" s="216">
        <v>0.2</v>
      </c>
      <c r="G14" s="211"/>
      <c r="H14" s="212">
        <f t="shared" si="1"/>
        <v>0</v>
      </c>
    </row>
    <row r="15" spans="1:8" s="80" customFormat="1" ht="14.25" customHeight="1" x14ac:dyDescent="0.25">
      <c r="A15" s="220">
        <v>13</v>
      </c>
      <c r="B15" s="291" t="s">
        <v>301</v>
      </c>
      <c r="C15" s="291">
        <v>4</v>
      </c>
      <c r="D15" s="291" t="s">
        <v>280</v>
      </c>
      <c r="E15" s="291">
        <v>8</v>
      </c>
      <c r="F15" s="216">
        <v>0.2</v>
      </c>
      <c r="G15" s="211"/>
      <c r="H15" s="212">
        <f t="shared" si="1"/>
        <v>0</v>
      </c>
    </row>
    <row r="16" spans="1:8" s="80" customFormat="1" ht="14.25" customHeight="1" x14ac:dyDescent="0.25">
      <c r="A16" s="220">
        <v>14</v>
      </c>
      <c r="B16" s="291" t="s">
        <v>323</v>
      </c>
      <c r="C16" s="291">
        <v>1</v>
      </c>
      <c r="D16" s="291" t="s">
        <v>280</v>
      </c>
      <c r="E16" s="291">
        <v>8</v>
      </c>
      <c r="F16" s="216">
        <v>0.2</v>
      </c>
      <c r="G16" s="211"/>
      <c r="H16" s="212">
        <f t="shared" si="1"/>
        <v>0</v>
      </c>
    </row>
    <row r="17" spans="1:8" s="80" customFormat="1" x14ac:dyDescent="0.25">
      <c r="A17" s="540" t="s">
        <v>309</v>
      </c>
      <c r="B17" s="541"/>
      <c r="C17" s="541"/>
      <c r="D17" s="542"/>
      <c r="E17" s="291">
        <f>AVERAGE(E3:E16)</f>
        <v>8</v>
      </c>
      <c r="F17" s="216">
        <f>AVERAGE(F3:F16)</f>
        <v>0.2</v>
      </c>
      <c r="G17" s="211"/>
      <c r="H17" s="212"/>
    </row>
    <row r="18" spans="1:8" x14ac:dyDescent="0.25">
      <c r="A18" s="538" t="s">
        <v>310</v>
      </c>
      <c r="B18" s="538"/>
      <c r="C18" s="538"/>
      <c r="D18" s="538"/>
      <c r="E18" s="538"/>
      <c r="F18" s="538"/>
      <c r="G18" s="538"/>
      <c r="H18" s="217">
        <f>TRUNC(SUM(H3:H16),2)</f>
        <v>0</v>
      </c>
    </row>
    <row r="19" spans="1:8" x14ac:dyDescent="0.25">
      <c r="A19" s="538" t="s">
        <v>405</v>
      </c>
      <c r="B19" s="538"/>
      <c r="C19" s="538"/>
      <c r="D19" s="538"/>
      <c r="E19" s="538"/>
      <c r="F19" s="538"/>
      <c r="G19" s="538"/>
      <c r="H19" s="215">
        <f>TRUNC((H18*0.005),2)</f>
        <v>0</v>
      </c>
    </row>
    <row r="20" spans="1:8" x14ac:dyDescent="0.25">
      <c r="A20" s="538" t="s">
        <v>406</v>
      </c>
      <c r="B20" s="538"/>
      <c r="C20" s="538"/>
      <c r="D20" s="538"/>
      <c r="E20" s="538"/>
      <c r="F20" s="538"/>
      <c r="G20" s="538"/>
      <c r="H20" s="218">
        <f>TRUNC((H18*(100%-F17))/(E17*12),2)</f>
        <v>0</v>
      </c>
    </row>
    <row r="21" spans="1:8" x14ac:dyDescent="0.25">
      <c r="A21" s="538" t="s">
        <v>110</v>
      </c>
      <c r="B21" s="538"/>
      <c r="C21" s="538"/>
      <c r="D21" s="538"/>
      <c r="E21" s="538"/>
      <c r="F21" s="538"/>
      <c r="G21" s="538"/>
      <c r="H21" s="217">
        <f>SUM(H19:H20)</f>
        <v>0</v>
      </c>
    </row>
  </sheetData>
  <mergeCells count="6">
    <mergeCell ref="A21:G21"/>
    <mergeCell ref="A1:H1"/>
    <mergeCell ref="A17:D17"/>
    <mergeCell ref="A18:G18"/>
    <mergeCell ref="A19:G19"/>
    <mergeCell ref="A20:G20"/>
  </mergeCells>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
  <sheetViews>
    <sheetView workbookViewId="0">
      <selection activeCell="F6" sqref="A1:F6"/>
    </sheetView>
  </sheetViews>
  <sheetFormatPr defaultRowHeight="15" x14ac:dyDescent="0.25"/>
  <cols>
    <col min="2" max="2" width="36.7109375" bestFit="1" customWidth="1"/>
    <col min="3" max="3" width="15.5703125" customWidth="1"/>
    <col min="4" max="4" width="11.28515625" bestFit="1" customWidth="1"/>
    <col min="5" max="5" width="13.85546875" customWidth="1"/>
    <col min="6" max="6" width="14.140625" customWidth="1"/>
  </cols>
  <sheetData>
    <row r="1" spans="1:6" s="80" customFormat="1" x14ac:dyDescent="0.25">
      <c r="A1" s="538" t="s">
        <v>413</v>
      </c>
      <c r="B1" s="538"/>
      <c r="C1" s="538"/>
      <c r="D1" s="538"/>
      <c r="E1" s="538"/>
      <c r="F1" s="538"/>
    </row>
    <row r="2" spans="1:6" s="80" customFormat="1" ht="30" x14ac:dyDescent="0.25">
      <c r="A2" s="208" t="s">
        <v>103</v>
      </c>
      <c r="B2" s="208" t="s">
        <v>271</v>
      </c>
      <c r="C2" s="209" t="s">
        <v>273</v>
      </c>
      <c r="D2" s="209" t="s">
        <v>275</v>
      </c>
      <c r="E2" s="210" t="s">
        <v>414</v>
      </c>
      <c r="F2" s="210" t="s">
        <v>415</v>
      </c>
    </row>
    <row r="3" spans="1:6" s="80" customFormat="1" x14ac:dyDescent="0.25">
      <c r="A3" s="294">
        <v>1</v>
      </c>
      <c r="B3" s="228" t="s">
        <v>411</v>
      </c>
      <c r="C3" s="294">
        <v>100</v>
      </c>
      <c r="D3" s="294" t="s">
        <v>105</v>
      </c>
      <c r="E3" s="211"/>
      <c r="F3" s="212">
        <f t="shared" ref="F3:F4" si="0">E3*C3</f>
        <v>0</v>
      </c>
    </row>
    <row r="4" spans="1:6" s="80" customFormat="1" x14ac:dyDescent="0.25">
      <c r="A4" s="295">
        <v>2</v>
      </c>
      <c r="B4" s="296" t="s">
        <v>412</v>
      </c>
      <c r="C4" s="301">
        <v>8</v>
      </c>
      <c r="D4" s="228" t="s">
        <v>105</v>
      </c>
      <c r="E4" s="229"/>
      <c r="F4" s="230">
        <f t="shared" si="0"/>
        <v>0</v>
      </c>
    </row>
    <row r="5" spans="1:6" s="80" customFormat="1" x14ac:dyDescent="0.25">
      <c r="A5" s="298"/>
      <c r="B5" s="300"/>
      <c r="C5" s="543" t="s">
        <v>319</v>
      </c>
      <c r="D5" s="543"/>
      <c r="E5" s="543"/>
      <c r="F5" s="299">
        <f>SUM(F3:F4)</f>
        <v>0</v>
      </c>
    </row>
    <row r="6" spans="1:6" s="80" customFormat="1" x14ac:dyDescent="0.25">
      <c r="A6" s="300"/>
      <c r="B6" s="300"/>
      <c r="C6" s="543" t="s">
        <v>318</v>
      </c>
      <c r="D6" s="543"/>
      <c r="E6" s="543"/>
      <c r="F6" s="299">
        <f>+F5/12</f>
        <v>0</v>
      </c>
    </row>
  </sheetData>
  <mergeCells count="3">
    <mergeCell ref="A1:F1"/>
    <mergeCell ref="C5:E5"/>
    <mergeCell ref="C6:E6"/>
  </mergeCells>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8"/>
  <sheetViews>
    <sheetView workbookViewId="0">
      <selection activeCell="D8" sqref="A1:D8"/>
    </sheetView>
  </sheetViews>
  <sheetFormatPr defaultRowHeight="15" x14ac:dyDescent="0.25"/>
  <cols>
    <col min="1" max="1" width="9.140625" style="219" customWidth="1"/>
    <col min="2" max="2" width="36.85546875" style="219" customWidth="1"/>
    <col min="3" max="3" width="17.28515625" style="219" customWidth="1"/>
    <col min="4" max="4" width="20.28515625" style="219" customWidth="1"/>
    <col min="5" max="5" width="9.140625" style="219" customWidth="1"/>
    <col min="6" max="16384" width="9.140625" style="219"/>
  </cols>
  <sheetData>
    <row r="1" spans="1:4" x14ac:dyDescent="0.25">
      <c r="A1" s="544" t="s">
        <v>409</v>
      </c>
      <c r="B1" s="544"/>
      <c r="C1" s="544"/>
      <c r="D1" s="544"/>
    </row>
    <row r="2" spans="1:4" x14ac:dyDescent="0.25">
      <c r="A2" s="297" t="s">
        <v>103</v>
      </c>
      <c r="B2" s="297" t="s">
        <v>271</v>
      </c>
      <c r="C2" s="297" t="s">
        <v>311</v>
      </c>
      <c r="D2" s="210" t="s">
        <v>414</v>
      </c>
    </row>
    <row r="3" spans="1:4" x14ac:dyDescent="0.25">
      <c r="A3" s="220">
        <v>1</v>
      </c>
      <c r="B3" s="220" t="s">
        <v>312</v>
      </c>
      <c r="C3" s="220">
        <v>4</v>
      </c>
      <c r="D3" s="221"/>
    </row>
    <row r="4" spans="1:4" x14ac:dyDescent="0.25">
      <c r="A4" s="220">
        <v>2</v>
      </c>
      <c r="B4" s="220" t="s">
        <v>314</v>
      </c>
      <c r="C4" s="220">
        <v>4</v>
      </c>
      <c r="D4" s="221"/>
    </row>
    <row r="5" spans="1:4" x14ac:dyDescent="0.25">
      <c r="A5" s="220">
        <v>3</v>
      </c>
      <c r="B5" s="220" t="s">
        <v>315</v>
      </c>
      <c r="C5" s="220">
        <v>4</v>
      </c>
      <c r="D5" s="221"/>
    </row>
    <row r="6" spans="1:4" x14ac:dyDescent="0.25">
      <c r="A6" s="220">
        <v>4</v>
      </c>
      <c r="B6" s="220" t="s">
        <v>316</v>
      </c>
      <c r="C6" s="220">
        <v>1</v>
      </c>
      <c r="D6" s="221"/>
    </row>
    <row r="7" spans="1:4" x14ac:dyDescent="0.25">
      <c r="B7" s="224" t="s">
        <v>317</v>
      </c>
      <c r="C7" s="224"/>
      <c r="D7" s="225">
        <f>SUM(D3:D6)</f>
        <v>0</v>
      </c>
    </row>
    <row r="8" spans="1:4" x14ac:dyDescent="0.25">
      <c r="B8" s="226" t="s">
        <v>318</v>
      </c>
      <c r="C8" s="226"/>
      <c r="D8" s="227">
        <f>D7/12</f>
        <v>0</v>
      </c>
    </row>
  </sheetData>
  <mergeCells count="1">
    <mergeCell ref="A1:D1"/>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0"/>
  <sheetViews>
    <sheetView workbookViewId="0">
      <selection activeCell="D10" sqref="A1:D10"/>
    </sheetView>
  </sheetViews>
  <sheetFormatPr defaultRowHeight="15" x14ac:dyDescent="0.25"/>
  <cols>
    <col min="1" max="1" width="9.140625" style="219" customWidth="1"/>
    <col min="2" max="2" width="36.85546875" style="219" customWidth="1"/>
    <col min="3" max="3" width="17.28515625" style="219" customWidth="1"/>
    <col min="4" max="4" width="20.28515625" style="219" customWidth="1"/>
    <col min="5" max="5" width="9.140625" style="219" customWidth="1"/>
    <col min="6" max="16384" width="9.140625" style="219"/>
  </cols>
  <sheetData>
    <row r="1" spans="1:4" x14ac:dyDescent="0.25">
      <c r="A1" s="544" t="s">
        <v>410</v>
      </c>
      <c r="B1" s="544"/>
      <c r="C1" s="544"/>
      <c r="D1" s="544"/>
    </row>
    <row r="2" spans="1:4" x14ac:dyDescent="0.25">
      <c r="A2" s="292" t="s">
        <v>103</v>
      </c>
      <c r="B2" s="292" t="s">
        <v>271</v>
      </c>
      <c r="C2" s="292" t="s">
        <v>311</v>
      </c>
      <c r="D2" s="210" t="s">
        <v>414</v>
      </c>
    </row>
    <row r="3" spans="1:4" x14ac:dyDescent="0.25">
      <c r="A3" s="220">
        <v>1</v>
      </c>
      <c r="B3" s="220" t="s">
        <v>312</v>
      </c>
      <c r="C3" s="220">
        <v>4</v>
      </c>
      <c r="D3" s="221"/>
    </row>
    <row r="4" spans="1:4" x14ac:dyDescent="0.25">
      <c r="A4" s="220">
        <v>2</v>
      </c>
      <c r="B4" s="220" t="s">
        <v>313</v>
      </c>
      <c r="C4" s="220">
        <v>2</v>
      </c>
      <c r="D4" s="221"/>
    </row>
    <row r="5" spans="1:4" x14ac:dyDescent="0.25">
      <c r="A5" s="220">
        <v>3</v>
      </c>
      <c r="B5" s="220" t="s">
        <v>314</v>
      </c>
      <c r="C5" s="220">
        <v>4</v>
      </c>
      <c r="D5" s="221"/>
    </row>
    <row r="6" spans="1:4" x14ac:dyDescent="0.25">
      <c r="A6" s="220">
        <v>4</v>
      </c>
      <c r="B6" s="220" t="s">
        <v>315</v>
      </c>
      <c r="C6" s="220">
        <v>4</v>
      </c>
      <c r="D6" s="221"/>
    </row>
    <row r="7" spans="1:4" x14ac:dyDescent="0.25">
      <c r="A7" s="220">
        <v>5</v>
      </c>
      <c r="B7" s="220" t="s">
        <v>316</v>
      </c>
      <c r="C7" s="220">
        <v>1</v>
      </c>
      <c r="D7" s="221"/>
    </row>
    <row r="8" spans="1:4" ht="4.5" customHeight="1" x14ac:dyDescent="0.25">
      <c r="A8" s="213"/>
      <c r="B8" s="213"/>
      <c r="C8" s="213"/>
      <c r="D8" s="213"/>
    </row>
    <row r="9" spans="1:4" x14ac:dyDescent="0.25">
      <c r="B9" s="222" t="s">
        <v>317</v>
      </c>
      <c r="C9" s="222"/>
      <c r="D9" s="223">
        <f>SUM(C3*D3+C4*D4+C5*D5+C6*D6+C7*D7)</f>
        <v>0</v>
      </c>
    </row>
    <row r="10" spans="1:4" x14ac:dyDescent="0.25">
      <c r="B10" s="226" t="s">
        <v>318</v>
      </c>
      <c r="C10" s="226"/>
      <c r="D10" s="227">
        <f>D9/12</f>
        <v>0</v>
      </c>
    </row>
  </sheetData>
  <mergeCells count="1">
    <mergeCell ref="A1:D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C184"/>
  <sheetViews>
    <sheetView zoomScaleNormal="100" workbookViewId="0">
      <selection activeCell="H6" sqref="H6"/>
    </sheetView>
  </sheetViews>
  <sheetFormatPr defaultColWidth="8.85546875" defaultRowHeight="15" x14ac:dyDescent="0.25"/>
  <cols>
    <col min="1" max="1" width="19.5703125" customWidth="1"/>
    <col min="2" max="2" width="8" customWidth="1"/>
    <col min="3" max="3" width="8.85546875" bestFit="1" customWidth="1"/>
    <col min="4" max="4" width="10.5703125" customWidth="1"/>
    <col min="5" max="5" width="10.85546875" customWidth="1"/>
    <col min="7" max="8" width="10.28515625" customWidth="1"/>
    <col min="9" max="29" width="8.85546875" style="73"/>
  </cols>
  <sheetData>
    <row r="1" spans="1:8" ht="15.75" thickBot="1" x14ac:dyDescent="0.3">
      <c r="A1" s="545" t="s">
        <v>111</v>
      </c>
      <c r="B1" s="546"/>
      <c r="C1" s="546"/>
      <c r="D1" s="546"/>
      <c r="E1" s="546"/>
      <c r="F1" s="546"/>
      <c r="G1" s="546"/>
      <c r="H1" s="547"/>
    </row>
    <row r="2" spans="1:8" ht="15.75" thickBot="1" x14ac:dyDescent="0.3">
      <c r="A2" s="548" t="s">
        <v>112</v>
      </c>
      <c r="B2" s="549"/>
      <c r="C2" s="549"/>
      <c r="D2" s="549"/>
      <c r="E2" s="549"/>
      <c r="F2" s="549"/>
      <c r="G2" s="549"/>
      <c r="H2" s="550"/>
    </row>
    <row r="3" spans="1:8" ht="54.6" customHeight="1" x14ac:dyDescent="0.25">
      <c r="A3" s="279" t="s">
        <v>113</v>
      </c>
      <c r="B3" s="65" t="s">
        <v>114</v>
      </c>
      <c r="C3" s="65" t="s">
        <v>115</v>
      </c>
      <c r="D3" s="65" t="s">
        <v>104</v>
      </c>
      <c r="E3" s="65" t="s">
        <v>116</v>
      </c>
      <c r="F3" s="65" t="s">
        <v>117</v>
      </c>
      <c r="G3" s="65" t="s">
        <v>118</v>
      </c>
      <c r="H3" s="280" t="s">
        <v>119</v>
      </c>
    </row>
    <row r="4" spans="1:8" x14ac:dyDescent="0.25">
      <c r="A4" s="281" t="s">
        <v>128</v>
      </c>
      <c r="B4" s="66" t="s">
        <v>120</v>
      </c>
      <c r="C4" s="67" t="s">
        <v>121</v>
      </c>
      <c r="D4" s="68">
        <f>'Agente de Higienização'!E146</f>
        <v>0</v>
      </c>
      <c r="E4" s="69">
        <v>1</v>
      </c>
      <c r="F4" s="70">
        <v>6</v>
      </c>
      <c r="G4" s="234">
        <f>TRUNC(D4*E4*F4,2)</f>
        <v>0</v>
      </c>
      <c r="H4" s="282">
        <f>TRUNC(G4*12,2)</f>
        <v>0</v>
      </c>
    </row>
    <row r="5" spans="1:8" x14ac:dyDescent="0.25">
      <c r="A5" s="281" t="s">
        <v>122</v>
      </c>
      <c r="B5" s="66" t="s">
        <v>120</v>
      </c>
      <c r="C5" s="67" t="s">
        <v>121</v>
      </c>
      <c r="D5" s="68">
        <f>Copeiragem!E146</f>
        <v>0</v>
      </c>
      <c r="E5" s="69">
        <v>1</v>
      </c>
      <c r="F5" s="70">
        <v>2</v>
      </c>
      <c r="G5" s="234">
        <f>TRUNC(D5*E5*F5,2)</f>
        <v>0</v>
      </c>
      <c r="H5" s="282">
        <f>TRUNC(G5*12,2)</f>
        <v>0</v>
      </c>
    </row>
    <row r="6" spans="1:8" ht="15.75" thickBot="1" x14ac:dyDescent="0.3">
      <c r="A6" s="281" t="s">
        <v>322</v>
      </c>
      <c r="B6" s="551" t="s">
        <v>321</v>
      </c>
      <c r="C6" s="551"/>
      <c r="D6" s="551"/>
      <c r="E6" s="551"/>
      <c r="F6" s="551"/>
      <c r="G6" s="234">
        <v>0</v>
      </c>
      <c r="H6" s="282">
        <f>TRUNC(G6*12,2)</f>
        <v>0</v>
      </c>
    </row>
    <row r="7" spans="1:8" ht="15.75" thickBot="1" x14ac:dyDescent="0.3">
      <c r="A7" s="283" t="s">
        <v>123</v>
      </c>
      <c r="B7" s="71"/>
      <c r="C7" s="71"/>
      <c r="D7" s="71"/>
      <c r="E7" s="71"/>
      <c r="F7" s="72">
        <f>F4+F5+F6</f>
        <v>8</v>
      </c>
      <c r="G7" s="302">
        <f>TRUNC(SUM(G4:G6),2)</f>
        <v>0</v>
      </c>
      <c r="H7" s="303">
        <f>TRUNC(SUM(H4:H6),2)</f>
        <v>0</v>
      </c>
    </row>
    <row r="8" spans="1:8" s="73" customFormat="1" x14ac:dyDescent="0.25">
      <c r="A8" s="74"/>
      <c r="B8" s="74"/>
      <c r="C8" s="74"/>
      <c r="D8" s="74"/>
      <c r="E8" s="74"/>
      <c r="F8" s="75"/>
      <c r="G8" s="75"/>
      <c r="H8" s="76"/>
    </row>
    <row r="9" spans="1:8" s="73" customFormat="1" x14ac:dyDescent="0.25"/>
    <row r="10" spans="1:8" s="73" customFormat="1" x14ac:dyDescent="0.25"/>
    <row r="11" spans="1:8" s="73" customFormat="1" x14ac:dyDescent="0.25"/>
    <row r="12" spans="1:8" s="73" customFormat="1" x14ac:dyDescent="0.25"/>
    <row r="13" spans="1:8" s="73" customFormat="1" x14ac:dyDescent="0.25"/>
    <row r="14" spans="1:8" s="73" customFormat="1" x14ac:dyDescent="0.25"/>
    <row r="15" spans="1:8" s="73" customFormat="1" x14ac:dyDescent="0.25"/>
    <row r="16" spans="1:8" s="73" customFormat="1" x14ac:dyDescent="0.25"/>
    <row r="17" s="73" customFormat="1" x14ac:dyDescent="0.25"/>
    <row r="18" s="73" customFormat="1" x14ac:dyDescent="0.25"/>
    <row r="19" s="73" customFormat="1" x14ac:dyDescent="0.25"/>
    <row r="20" s="73" customFormat="1" x14ac:dyDescent="0.25"/>
    <row r="21" s="73" customFormat="1" x14ac:dyDescent="0.25"/>
    <row r="22" s="73" customFormat="1" x14ac:dyDescent="0.25"/>
    <row r="23" s="73" customFormat="1" x14ac:dyDescent="0.25"/>
    <row r="24" s="73" customFormat="1" x14ac:dyDescent="0.25"/>
    <row r="25" s="73" customFormat="1" x14ac:dyDescent="0.25"/>
    <row r="26" s="73" customFormat="1" x14ac:dyDescent="0.25"/>
    <row r="27" s="73" customFormat="1" x14ac:dyDescent="0.25"/>
    <row r="28" s="73" customFormat="1" x14ac:dyDescent="0.25"/>
    <row r="29" s="73" customFormat="1" x14ac:dyDescent="0.25"/>
    <row r="30" s="73" customFormat="1" x14ac:dyDescent="0.25"/>
    <row r="31" s="73" customFormat="1" x14ac:dyDescent="0.25"/>
    <row r="32"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sheetData>
  <mergeCells count="3">
    <mergeCell ref="A1:H1"/>
    <mergeCell ref="A2:H2"/>
    <mergeCell ref="B6:F6"/>
  </mergeCells>
  <pageMargins left="0.511811024" right="0.511811024" top="0.78740157499999996" bottom="0.78740157499999996" header="0.31496062000000002" footer="0.31496062000000002"/>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82D6B55E9B6C43903464158CCFFC72" ma:contentTypeVersion="16" ma:contentTypeDescription="Crie um novo documento." ma:contentTypeScope="" ma:versionID="430cce3de46b8c5f2717c654b2b11ee0">
  <xsd:schema xmlns:xsd="http://www.w3.org/2001/XMLSchema" xmlns:xs="http://www.w3.org/2001/XMLSchema" xmlns:p="http://schemas.microsoft.com/office/2006/metadata/properties" xmlns:ns2="b142ee3e-c659-4f22-9f3d-8de3f87f28bb" xmlns:ns3="94741699-6161-4b3b-a0b7-fe1dfa952647" targetNamespace="http://schemas.microsoft.com/office/2006/metadata/properties" ma:root="true" ma:fieldsID="94a8c713bbfba89cfac532cdf2353bbb" ns2:_="" ns3:_="">
    <xsd:import namespace="b142ee3e-c659-4f22-9f3d-8de3f87f28bb"/>
    <xsd:import namespace="94741699-6161-4b3b-a0b7-fe1dfa95264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42ee3e-c659-4f22-9f3d-8de3f87f2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167cb4b0-d69b-4455-a2ce-c5ad0eb209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41699-6161-4b3b-a0b7-fe1dfa952647"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c0c9abf8-bd3d-403c-a219-7e6bb78683f7}" ma:internalName="TaxCatchAll" ma:showField="CatchAllData" ma:web="94741699-6161-4b3b-a0b7-fe1dfa9526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42ee3e-c659-4f22-9f3d-8de3f87f28bb">
      <Terms xmlns="http://schemas.microsoft.com/office/infopath/2007/PartnerControls"/>
    </lcf76f155ced4ddcb4097134ff3c332f>
    <TaxCatchAll xmlns="94741699-6161-4b3b-a0b7-fe1dfa952647" xsi:nil="true"/>
  </documentManagement>
</p:properties>
</file>

<file path=customXml/itemProps1.xml><?xml version="1.0" encoding="utf-8"?>
<ds:datastoreItem xmlns:ds="http://schemas.openxmlformats.org/officeDocument/2006/customXml" ds:itemID="{5D9C55CC-8288-4A3D-91D4-2D2478C48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42ee3e-c659-4f22-9f3d-8de3f87f28bb"/>
    <ds:schemaRef ds:uri="94741699-6161-4b3b-a0b7-fe1dfa9526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B4F835-DF56-44EE-8644-CC48E35DB94A}">
  <ds:schemaRefs>
    <ds:schemaRef ds:uri="http://schemas.microsoft.com/sharepoint/v3/contenttype/forms"/>
  </ds:schemaRefs>
</ds:datastoreItem>
</file>

<file path=customXml/itemProps3.xml><?xml version="1.0" encoding="utf-8"?>
<ds:datastoreItem xmlns:ds="http://schemas.openxmlformats.org/officeDocument/2006/customXml" ds:itemID="{047DD477-590E-4559-8EC2-90867DB42EC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94741699-6161-4b3b-a0b7-fe1dfa952647"/>
    <ds:schemaRef ds:uri="http://purl.org/dc/terms/"/>
    <ds:schemaRef ds:uri="b142ee3e-c659-4f22-9f3d-8de3f87f28b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20</vt:i4>
      </vt:variant>
    </vt:vector>
  </HeadingPairs>
  <TitlesOfParts>
    <vt:vector size="29" baseType="lpstr">
      <vt:lpstr>Notas Explicativas da Planilha</vt:lpstr>
      <vt:lpstr>Agente de Higienização</vt:lpstr>
      <vt:lpstr>Copeiragem</vt:lpstr>
      <vt:lpstr>Materiais Ag. de Higienização</vt:lpstr>
      <vt:lpstr>Equipamentos Ag de Higienização</vt:lpstr>
      <vt:lpstr>EPI Ag de Higien e Copeiragem</vt:lpstr>
      <vt:lpstr>Uniforme Ag de Higienização</vt:lpstr>
      <vt:lpstr>Uniforme de Copeiragem</vt:lpstr>
      <vt:lpstr>Resumo de Custos</vt:lpstr>
      <vt:lpstr>'Agente de Higienização'!_Hlk134458700</vt:lpstr>
      <vt:lpstr>Copeiragem!_Hlk134458700</vt:lpstr>
      <vt:lpstr>'Agente de Higienização'!_Hlk143784486</vt:lpstr>
      <vt:lpstr>Copeiragem!_Hlk143784486</vt:lpstr>
      <vt:lpstr>'Agente de Higienização'!_Hlk143870524</vt:lpstr>
      <vt:lpstr>Copeiragem!_Hlk143870524</vt:lpstr>
      <vt:lpstr>'Agente de Higienização'!_Hlk144802243</vt:lpstr>
      <vt:lpstr>Copeiragem!_Hlk144802243</vt:lpstr>
      <vt:lpstr>'Agente de Higienização'!_Hlk157786902</vt:lpstr>
      <vt:lpstr>Copeiragem!_Hlk157786902</vt:lpstr>
      <vt:lpstr>'Agente de Higienização'!_Hlk158911466</vt:lpstr>
      <vt:lpstr>Copeiragem!_Hlk158911466</vt:lpstr>
      <vt:lpstr>'Agente de Higienização'!_Hlk158912311</vt:lpstr>
      <vt:lpstr>Copeiragem!_Hlk158912311</vt:lpstr>
      <vt:lpstr>'Agente de Higienização'!_Hlk158912903</vt:lpstr>
      <vt:lpstr>Copeiragem!_Hlk158912903</vt:lpstr>
      <vt:lpstr>'Agente de Higienização'!_Ref511750733</vt:lpstr>
      <vt:lpstr>Copeiragem!_Ref511750733</vt:lpstr>
      <vt:lpstr>'Agente de Higienização'!_Ref511911270</vt:lpstr>
      <vt:lpstr>Copeiragem!_Ref511911270</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Ariane Pereira Pegoraro</dc:creator>
  <cp:keywords/>
  <dc:description/>
  <cp:lastModifiedBy>TI-4246-197-GIL</cp:lastModifiedBy>
  <cp:revision/>
  <cp:lastPrinted>2025-09-03T14:01:17Z</cp:lastPrinted>
  <dcterms:created xsi:type="dcterms:W3CDTF">2023-07-24T17:33:52Z</dcterms:created>
  <dcterms:modified xsi:type="dcterms:W3CDTF">2025-10-08T19:18:05Z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0x0101008D247585C67B75439E605BEE40F20CE8</vt:lpwstr>
  </property>
  <property fmtid="{D5CDD505-2E9C-101B-9397-08002B2CF9AE}" pid="3" name="MediaServiceImageTags">
    <vt:lpwstr/>
  </property>
</Properties>
</file>